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list'!$A:$J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<sst xmlns="http://schemas.openxmlformats.org/spreadsheetml/2006/main" count="497" uniqueCount="245">
  <si>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</si>
  <si>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</si>
  <si>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</si>
  <si>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</si>
  <si>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</si>
  <si>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</si>
  <si>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</si>
  <si>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</si>
  <si>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</si>
  <si>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</si>
  <si>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</si>
  <si>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</si>
  <si>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</si>
  <si>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</si>
  <si>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</si>
  <si>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</si>
  <si>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</si>
  <si>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</si>
  <si>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</si>
  <si>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</si>
  <si>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</si>
  <si>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</si>
  <si>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</si>
  <si>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</si>
  <si>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</si>
  <si>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</si>
  <si>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</si>
  <si>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</si>
  <si>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</si>
  <si>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</si>
  <si>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</si>
  <si>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</si>
  <si>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</si>
  <si>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</si>
  <si>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</si>
  <si>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</si>
  <si>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</si>
  <si>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</si>
  <si>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</si>
  <si>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</si>
  <si>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</si>
  <si>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</si>
  <si>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</si>
  <si>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</si>
  <si>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</si>
  <si>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</si>
  <si>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</si>
  <si>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</si>
  <si>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</si>
  <si>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</si>
  <si>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</si>
  <si>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</si>
  <si>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</si>
  <si>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</si>
  <si>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</si>
  <si>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</si>
  <si>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</si>
  <si>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</si>
  <si>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</si>
  <si>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Projektant: 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</si>
  <si>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</si>
  <si>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</si>
  <si>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</si>
  <si>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</si>
  <si>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</si>
  <si>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</si>
  <si>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</si>
  <si>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</si>
  <si>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</si>
  <si>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</si>
  <si>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</si>
  <si>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</si>
  <si>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</si>
  <si>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</si>
  <si>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</si>
  <si>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</si>
  <si>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</si>
  <si>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</si>
  <si>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</si>
  <si>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</si>
  <si>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</si>
  <si>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</si>
  <si>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</si>
  <si>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</si>
  <si>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</si>
  <si>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</si>
  <si>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</si>
  <si>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</si>
  <si>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</si>
  <si>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</si>
  <si>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</si>
  <si>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</si>
  <si>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</si>
  <si>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</si>
  <si>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</si>
  <si>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</si>
  <si>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</si>
  <si>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</si>
  <si>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Odberateľ: Obec Trpín</t>
  </si>
  <si>
    <t xml:space="preserve">Spracoval:                                         </t>
  </si>
  <si>
    <t xml:space="preserve">JKSO : </t>
  </si>
  <si>
    <t>Dátum: 21.10.2019</t>
  </si>
  <si>
    <t>Stavba :1956-Rekonštrukcia spevnených plôch OÚ v obci Trpín</t>
  </si>
  <si>
    <t>č. 1956</t>
  </si>
  <si>
    <t>Objekt :SO 01-Rekonštrukcia spevnených plôch</t>
  </si>
  <si>
    <t>č. 11</t>
  </si>
  <si>
    <t>Trpín</t>
  </si>
  <si>
    <t>JKSO :</t>
  </si>
  <si>
    <t>21.10.2019</t>
  </si>
  <si>
    <t>Obec Trpín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</si>
  <si>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</si>
  <si>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</si>
  <si>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</si>
  <si>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</si>
  <si>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</si>
  <si>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</si>
  <si>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</si>
  <si>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</si>
  <si>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</si>
  <si>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</si>
  <si>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</si>
  <si>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</si>
  <si>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</si>
  <si>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001</t>
  </si>
  <si>
    <t xml:space="preserve">12220-2202   </t>
  </si>
  <si>
    <t>Odkopávky pre cesty v horn. tr. 3 nad 100 do 1 000 m3</t>
  </si>
  <si>
    <t>m3</t>
  </si>
  <si>
    <t xml:space="preserve">                    </t>
  </si>
  <si>
    <t>0,35*310,194 =   108.568</t>
  </si>
  <si>
    <t xml:space="preserve">12220-2209   </t>
  </si>
  <si>
    <t>Príplatok za lepivosť  horn. tr. 3 pre cesty</t>
  </si>
  <si>
    <t>272</t>
  </si>
  <si>
    <t xml:space="preserve">16220-1102   </t>
  </si>
  <si>
    <t>Vodorovné premiestnenie výkopu do 50 m horn. tr. 1-4</t>
  </si>
  <si>
    <t xml:space="preserve">16230-1102   </t>
  </si>
  <si>
    <t>Vodorovné premiestnenie výkopu do 1000 m horn. tr. 1-4</t>
  </si>
  <si>
    <t xml:space="preserve">16710-1101   </t>
  </si>
  <si>
    <t>Nakladanie výkopku do 100 m3 v horn. tr. 1-4</t>
  </si>
  <si>
    <t xml:space="preserve">17120-1201   </t>
  </si>
  <si>
    <t>Uloženie sypaniny na skládku</t>
  </si>
  <si>
    <t xml:space="preserve">18040-2112   </t>
  </si>
  <si>
    <t>Založenie parkového trávnika výsevom vo svahu 1:5-1:2</t>
  </si>
  <si>
    <t>m2</t>
  </si>
  <si>
    <t>MAT</t>
  </si>
  <si>
    <t xml:space="preserve">005 724100   </t>
  </si>
  <si>
    <t>Zmes trávna parková rekreačná</t>
  </si>
  <si>
    <t>kg</t>
  </si>
  <si>
    <t>27,546*0,05 =   1.377</t>
  </si>
  <si>
    <t xml:space="preserve">18110-1102   </t>
  </si>
  <si>
    <t>Úprava pláne v zárezoch v horn. tr. 1-4 so zhutnením</t>
  </si>
  <si>
    <t>310,194+0,65*50+0,64*14 =   351.654</t>
  </si>
  <si>
    <t>0,5*(4,94+22+3+6,28*2/4+6,28*6/4) =   21.250</t>
  </si>
  <si>
    <t xml:space="preserve">18220-1101   </t>
  </si>
  <si>
    <t>Svahovanie násypu</t>
  </si>
  <si>
    <t xml:space="preserve">18230-1121   </t>
  </si>
  <si>
    <t>Rozprestretie ornice, sklon nad 1:5 do 500 m2 hr. do 10 cm</t>
  </si>
  <si>
    <t>1*12,5+0,2*21+1/2*(0,2+0,75)*10,75+1/2*(0,75+0,1)*12+0,1*6,4 =   27.546</t>
  </si>
  <si>
    <t xml:space="preserve">1 - ZEMNE PRÁCE  spolu: </t>
  </si>
  <si>
    <t>4 - VODOROVNÉ KONŠTRUKCIE</t>
  </si>
  <si>
    <t>221</t>
  </si>
  <si>
    <t xml:space="preserve">45157-7777   </t>
  </si>
  <si>
    <t>Podklad pod dlažbu z kameniva ťaženého hr. 30-50 mm</t>
  </si>
  <si>
    <t xml:space="preserve">4 - VODOROVNÉ KONŠTRUKCIE  spolu: </t>
  </si>
  <si>
    <t>5 - KOMUNIKÁCIE</t>
  </si>
  <si>
    <t xml:space="preserve">56425-1111   </t>
  </si>
  <si>
    <t>Podklad zo štrkopiesku hr. 150 mm</t>
  </si>
  <si>
    <t>310,194+0,5*42,5 =   331.444</t>
  </si>
  <si>
    <t xml:space="preserve">56485-1111   </t>
  </si>
  <si>
    <t>Podklad zo štrkodrte hr. 150 mm</t>
  </si>
  <si>
    <t>0,65*50 =   32.500</t>
  </si>
  <si>
    <t xml:space="preserve">56486-1111   </t>
  </si>
  <si>
    <t>Podklad zo štrkodrte hr. 200 mm</t>
  </si>
  <si>
    <t>310,194+0,3*42,5 =   322.944</t>
  </si>
  <si>
    <t xml:space="preserve">56487-1111   </t>
  </si>
  <si>
    <t>Podklad zo štrkodrte hr. 250 mm</t>
  </si>
  <si>
    <t xml:space="preserve">56517-1121   </t>
  </si>
  <si>
    <t>Podklad z kameniva obal. asfaltom tr. 2, š. do 3 m hr. 100 mm</t>
  </si>
  <si>
    <t xml:space="preserve">56990-3311   </t>
  </si>
  <si>
    <t>Zhotovenie zemných krajníc so zhutnením</t>
  </si>
  <si>
    <t>1/2*(0,3+0,15)*0,2*42,5 =   1.913</t>
  </si>
  <si>
    <t xml:space="preserve">57714-4211   </t>
  </si>
  <si>
    <t>Asfaltový betón AC 11 (ABS II) hr. 50 mm, š. do 3 m</t>
  </si>
  <si>
    <t>3,5*54,94+1/2*1,5*0,5+1/2*1,5*1,5+1/2*4,5*16 =   229.790</t>
  </si>
  <si>
    <t>1/2*(3,38+6,45)*8,75+2,5*8+1/2*3,95*2,5+6*6 =   103.944</t>
  </si>
  <si>
    <t>-3,14*6*6/4+4*4-3,14*4*4/4+0,64*2 =   -23.540</t>
  </si>
  <si>
    <t xml:space="preserve">59621-1130   </t>
  </si>
  <si>
    <t>Kladenie betónovej dlažby pre chodcov hr. 60 mm sk. C do 50 m2</t>
  </si>
  <si>
    <t xml:space="preserve">592 450040   </t>
  </si>
  <si>
    <t>Dlažba betónová hr. 60 mm</t>
  </si>
  <si>
    <t xml:space="preserve">59815-1101   </t>
  </si>
  <si>
    <t>Hutnenie dlažby pre akúkoľvek dĺžku a mieru zhutnenia ubíjadlom vibračným</t>
  </si>
  <si>
    <t xml:space="preserve">5 - KOMUNIKÁCIE  spolu: </t>
  </si>
  <si>
    <t>6 - ÚPRAVY POVRCHOV, PODLAHY, VÝPLNE</t>
  </si>
  <si>
    <t>011</t>
  </si>
  <si>
    <t xml:space="preserve">63131-5651   </t>
  </si>
  <si>
    <t>Mazanina z betónu prostého tr.C 20/25 hr. nad 120 do 240 mm</t>
  </si>
  <si>
    <t>"rampa" 0,15*1,3*1,77 =   0.345</t>
  </si>
  <si>
    <t xml:space="preserve">63131-9165   </t>
  </si>
  <si>
    <t>Príplatok za konečnú úpravu mazaniny hr. do 24 cm</t>
  </si>
  <si>
    <t xml:space="preserve">63131-9185   </t>
  </si>
  <si>
    <t>Príplatok sklon povrchu mazaniny 15-35 st. hr. do 24 cm</t>
  </si>
  <si>
    <t xml:space="preserve">63135-1101   </t>
  </si>
  <si>
    <t>Debnenie stien, rýh a otvorov v podlahách zhotovenie</t>
  </si>
  <si>
    <t>0,15*1,3+0,15*1,77 =   0.461</t>
  </si>
  <si>
    <t xml:space="preserve">63135-1102   </t>
  </si>
  <si>
    <t>Debnenie stien, rýh a otvorov v podlahách odstránenie</t>
  </si>
  <si>
    <t xml:space="preserve">6 - ÚPRAVY POVRCHOV, PODLAHY, VÝPLNE  spolu: </t>
  </si>
  <si>
    <t>9 - OSTATNÉ KONŠTRUKCIE A PRÁCE</t>
  </si>
  <si>
    <t xml:space="preserve">91656-1111   </t>
  </si>
  <si>
    <t>Osadenie záhon. obrubníka betón. do lôžka z betónu tr. C 12/15 s bočnou oporou</t>
  </si>
  <si>
    <t>m</t>
  </si>
  <si>
    <t xml:space="preserve">592 173208   </t>
  </si>
  <si>
    <t>Obrubník záhonový 100x5x20</t>
  </si>
  <si>
    <t>kus</t>
  </si>
  <si>
    <t xml:space="preserve">91973-1122   </t>
  </si>
  <si>
    <t>Zarovnanie styčnej plochy podkladu alebo krytu živičného hr. 50-100 mm</t>
  </si>
  <si>
    <t>7+16 =   23.000</t>
  </si>
  <si>
    <t xml:space="preserve">91973-5112   </t>
  </si>
  <si>
    <t>Rezanie stávajúceho živičného krytu alebo podkladu hr. 50-100 mm</t>
  </si>
  <si>
    <t xml:space="preserve">93511-2211   </t>
  </si>
  <si>
    <t>Osadenie priekop. žľabu z bet. tvárnic š. 500-800 mm do lôžka z bet. tr. C 12/15 hr. 100 mm</t>
  </si>
  <si>
    <t xml:space="preserve">592 275200   </t>
  </si>
  <si>
    <t>Žľabovka betónová TBM 1-60</t>
  </si>
  <si>
    <t>43/0,3*1,01 =   144.767</t>
  </si>
  <si>
    <t xml:space="preserve">93511-2911   </t>
  </si>
  <si>
    <t>Príplatok za každých ďalších 10 mm hrúbky betónového lôžka nad 100 mm</t>
  </si>
  <si>
    <t>0,65*43*5 =   139.750</t>
  </si>
  <si>
    <t xml:space="preserve">93511-3212   </t>
  </si>
  <si>
    <t>Osadenie odvodňovacieho betónového žľabu s krycím roštom šírky nad 200 mm</t>
  </si>
  <si>
    <t xml:space="preserve">592 7A1461   </t>
  </si>
  <si>
    <t>Žľabovkový žľab BG 400, č.0, bez spádu</t>
  </si>
  <si>
    <t xml:space="preserve">592 7A3901   </t>
  </si>
  <si>
    <t>Rošt mriežkový NW 400, 1000/397/40, tr.B 125 kN</t>
  </si>
  <si>
    <t xml:space="preserve">592 7A6560   </t>
  </si>
  <si>
    <t>Držiak s okom 20/30</t>
  </si>
  <si>
    <t>013</t>
  </si>
  <si>
    <t xml:space="preserve">96504-2141   </t>
  </si>
  <si>
    <t>Búr. podkl. betón alebo liat. asfalt hr. do 10 cm nad 4 m2</t>
  </si>
  <si>
    <t>0,1*8,76 =   0.876</t>
  </si>
  <si>
    <t xml:space="preserve">99822-5111   </t>
  </si>
  <si>
    <t>Presun hmôt pre pozemné komunikácie a plochy letísk, kryt živičný</t>
  </si>
  <si>
    <t>t</t>
  </si>
  <si>
    <t xml:space="preserve">9 - OSTATNÉ KONŠTRUKCIE A PRÁCE  spolu: </t>
  </si>
  <si>
    <t xml:space="preserve">PRÁCE A DODÁVKY HSV  spolu: </t>
  </si>
  <si>
    <t>Za rozpočet celkom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</si>
</sst>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\ &quot;Sk&quot;"/>
    <numFmt numFmtId="193" formatCode="#,##0.00&quot; Sk&quot;;[Red]&quot;-&quot;#,##0.00&quot; Sk&quot;"/>
    <numFmt numFmtId="194" formatCode="#,##0&quot; Sk&quot;;&quot;-&quot;#,##0&quot; Sk&quot;"/>
    <numFmt numFmtId="195" formatCode="#,##0&quot; Sk&quot;;[Red]&quot;-&quot;#,##0&quot; Sk&quot;"/>
    <numFmt numFmtId="196" formatCode="#,##0.00&quot; Sk&quot;;&quot;-&quot;#,##0.00&quot; Sk&quot;"/>
    <numFmt numFmtId="197" formatCode="\ "/>
    <numFmt numFmtId="198" formatCode="0;0;"/>
    <numFmt numFmtId="199" formatCode="0.00;0;0"/>
    <numFmt numFmtId="200" formatCode="0.0%"/>
    <numFmt numFmtId="201" formatCode="#,##0&quot;  &quot;"/>
    <numFmt numFmtId="202" formatCode="#,##0\ _S_k"/>
    <numFmt numFmtId="203" formatCode="0.000"/>
    <numFmt numFmtId="204" formatCode="###,###,###,###.###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62"/>
      <name val="Cambri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80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5" fontId="8" fillId="0" borderId="1">
      <alignment/>
      <protection/>
    </xf>
    <xf numFmtId="0" fontId="8" fillId="0" borderId="1" applyFont="0" applyFill="0">
      <alignment/>
      <protection/>
    </xf>
    <xf numFmtId="176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71" applyFont="1" applyBorder="1" applyAlignment="1">
      <alignment horizontal="left" vertical="center"/>
      <protection/>
    </xf>
    <xf numFmtId="0" fontId="4" fillId="0" borderId="13" xfId="71" applyFont="1" applyBorder="1" applyAlignment="1">
      <alignment horizontal="left" vertical="center"/>
      <protection/>
    </xf>
    <xf numFmtId="0" fontId="4" fillId="0" borderId="13" xfId="71" applyFont="1" applyBorder="1" applyAlignment="1">
      <alignment horizontal="right" vertical="center"/>
      <protection/>
    </xf>
    <xf numFmtId="0" fontId="4" fillId="0" borderId="14" xfId="71" applyFont="1" applyBorder="1" applyAlignment="1">
      <alignment horizontal="left" vertical="center"/>
      <protection/>
    </xf>
    <xf numFmtId="0" fontId="4" fillId="0" borderId="15" xfId="71" applyFont="1" applyBorder="1" applyAlignment="1">
      <alignment horizontal="left" vertical="center"/>
      <protection/>
    </xf>
    <xf numFmtId="0" fontId="4" fillId="0" borderId="16" xfId="71" applyFont="1" applyBorder="1" applyAlignment="1">
      <alignment horizontal="left" vertical="center"/>
      <protection/>
    </xf>
    <xf numFmtId="0" fontId="4" fillId="0" borderId="16" xfId="71" applyFont="1" applyBorder="1" applyAlignment="1">
      <alignment horizontal="right" vertical="center"/>
      <protection/>
    </xf>
    <xf numFmtId="0" fontId="4" fillId="0" borderId="17" xfId="71" applyFont="1" applyBorder="1" applyAlignment="1">
      <alignment horizontal="left" vertical="center"/>
      <protection/>
    </xf>
    <xf numFmtId="0" fontId="4" fillId="0" borderId="18" xfId="71" applyFont="1" applyBorder="1" applyAlignment="1">
      <alignment horizontal="left" vertical="center"/>
      <protection/>
    </xf>
    <xf numFmtId="0" fontId="4" fillId="0" borderId="19" xfId="71" applyFont="1" applyBorder="1" applyAlignment="1">
      <alignment horizontal="left" vertical="center"/>
      <protection/>
    </xf>
    <xf numFmtId="0" fontId="4" fillId="0" borderId="19" xfId="71" applyFont="1" applyBorder="1" applyAlignment="1">
      <alignment horizontal="right" vertical="center"/>
      <protection/>
    </xf>
    <xf numFmtId="0" fontId="4" fillId="0" borderId="20" xfId="71" applyFont="1" applyBorder="1" applyAlignment="1">
      <alignment horizontal="left" vertical="center"/>
      <protection/>
    </xf>
    <xf numFmtId="0" fontId="4" fillId="0" borderId="21" xfId="71" applyFont="1" applyBorder="1" applyAlignment="1">
      <alignment horizontal="left" vertical="center"/>
      <protection/>
    </xf>
    <xf numFmtId="0" fontId="4" fillId="0" borderId="22" xfId="71" applyFont="1" applyBorder="1" applyAlignment="1">
      <alignment horizontal="right" vertical="center"/>
      <protection/>
    </xf>
    <xf numFmtId="0" fontId="4" fillId="0" borderId="22" xfId="71" applyFont="1" applyBorder="1" applyAlignment="1">
      <alignment horizontal="left" vertical="center"/>
      <protection/>
    </xf>
    <xf numFmtId="0" fontId="4" fillId="0" borderId="23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left" vertical="center"/>
      <protection/>
    </xf>
    <xf numFmtId="0" fontId="4" fillId="0" borderId="25" xfId="71" applyFont="1" applyBorder="1" applyAlignment="1">
      <alignment horizontal="right" vertical="center"/>
      <protection/>
    </xf>
    <xf numFmtId="0" fontId="4" fillId="0" borderId="25" xfId="71" applyFont="1" applyBorder="1" applyAlignment="1">
      <alignment horizontal="left" vertical="center"/>
      <protection/>
    </xf>
    <xf numFmtId="0" fontId="4" fillId="0" borderId="26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left" vertical="center"/>
      <protection/>
    </xf>
    <xf numFmtId="0" fontId="4" fillId="0" borderId="28" xfId="71" applyFont="1" applyBorder="1" applyAlignment="1">
      <alignment horizontal="left" vertical="center"/>
      <protection/>
    </xf>
    <xf numFmtId="0" fontId="4" fillId="0" borderId="29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left" vertical="center"/>
      <protection/>
    </xf>
    <xf numFmtId="0" fontId="4" fillId="0" borderId="31" xfId="71" applyFont="1" applyBorder="1" applyAlignment="1">
      <alignment horizontal="left" vertical="center"/>
      <protection/>
    </xf>
    <xf numFmtId="0" fontId="4" fillId="0" borderId="31" xfId="71" applyFont="1" applyBorder="1" applyAlignment="1">
      <alignment horizontal="center" vertical="center"/>
      <protection/>
    </xf>
    <xf numFmtId="0" fontId="4" fillId="0" borderId="32" xfId="71" applyFont="1" applyBorder="1" applyAlignment="1">
      <alignment horizontal="center" vertical="center"/>
      <protection/>
    </xf>
    <xf numFmtId="0" fontId="4" fillId="0" borderId="33" xfId="71" applyFont="1" applyBorder="1" applyAlignment="1">
      <alignment horizontal="center" vertical="center"/>
      <protection/>
    </xf>
    <xf numFmtId="0" fontId="4" fillId="0" borderId="34" xfId="71" applyFont="1" applyBorder="1" applyAlignment="1">
      <alignment horizontal="center" vertical="center"/>
      <protection/>
    </xf>
    <xf numFmtId="0" fontId="4" fillId="0" borderId="35" xfId="71" applyFont="1" applyBorder="1" applyAlignment="1">
      <alignment horizontal="center" vertical="center"/>
      <protection/>
    </xf>
    <xf numFmtId="0" fontId="4" fillId="0" borderId="36" xfId="71" applyFont="1" applyBorder="1" applyAlignment="1">
      <alignment horizontal="center" vertical="center"/>
      <protection/>
    </xf>
    <xf numFmtId="0" fontId="4" fillId="0" borderId="37" xfId="71" applyFont="1" applyBorder="1" applyAlignment="1">
      <alignment horizontal="left" vertical="center"/>
      <protection/>
    </xf>
    <xf numFmtId="0" fontId="4" fillId="0" borderId="38" xfId="71" applyFont="1" applyBorder="1" applyAlignment="1">
      <alignment horizontal="left" vertical="center"/>
      <protection/>
    </xf>
    <xf numFmtId="0" fontId="4" fillId="0" borderId="39" xfId="71" applyFont="1" applyBorder="1" applyAlignment="1">
      <alignment horizontal="center" vertical="center"/>
      <protection/>
    </xf>
    <xf numFmtId="0" fontId="4" fillId="0" borderId="9" xfId="71" applyFont="1" applyBorder="1" applyAlignment="1">
      <alignment horizontal="left" vertical="center"/>
      <protection/>
    </xf>
    <xf numFmtId="0" fontId="4" fillId="0" borderId="40" xfId="71" applyFont="1" applyBorder="1" applyAlignment="1">
      <alignment horizontal="left" vertical="center"/>
      <protection/>
    </xf>
    <xf numFmtId="0" fontId="4" fillId="0" borderId="41" xfId="71" applyFont="1" applyBorder="1" applyAlignment="1">
      <alignment horizontal="center" vertical="center"/>
      <protection/>
    </xf>
    <xf numFmtId="0" fontId="4" fillId="0" borderId="42" xfId="71" applyFont="1" applyBorder="1" applyAlignment="1">
      <alignment horizontal="left" vertical="center"/>
      <protection/>
    </xf>
    <xf numFmtId="0" fontId="4" fillId="0" borderId="43" xfId="71" applyFont="1" applyBorder="1" applyAlignment="1">
      <alignment horizontal="center" vertical="center"/>
      <protection/>
    </xf>
    <xf numFmtId="0" fontId="4" fillId="0" borderId="44" xfId="71" applyFont="1" applyBorder="1" applyAlignment="1">
      <alignment horizontal="left" vertical="center"/>
      <protection/>
    </xf>
    <xf numFmtId="10" fontId="4" fillId="0" borderId="44" xfId="71" applyNumberFormat="1" applyFont="1" applyBorder="1" applyAlignment="1">
      <alignment horizontal="right" vertical="center"/>
      <protection/>
    </xf>
    <xf numFmtId="0" fontId="4" fillId="0" borderId="45" xfId="71" applyFont="1" applyBorder="1" applyAlignment="1">
      <alignment horizontal="left" vertical="center"/>
      <protection/>
    </xf>
    <xf numFmtId="0" fontId="4" fillId="0" borderId="43" xfId="71" applyFont="1" applyBorder="1" applyAlignment="1">
      <alignment horizontal="right" vertical="center"/>
      <protection/>
    </xf>
    <xf numFmtId="0" fontId="4" fillId="0" borderId="46" xfId="71" applyFont="1" applyBorder="1" applyAlignment="1">
      <alignment horizontal="center" vertical="center"/>
      <protection/>
    </xf>
    <xf numFmtId="0" fontId="4" fillId="0" borderId="47" xfId="71" applyFont="1" applyBorder="1" applyAlignment="1">
      <alignment horizontal="left" vertical="center"/>
      <protection/>
    </xf>
    <xf numFmtId="0" fontId="4" fillId="0" borderId="47" xfId="71" applyFont="1" applyBorder="1" applyAlignment="1">
      <alignment horizontal="right" vertical="center"/>
      <protection/>
    </xf>
    <xf numFmtId="0" fontId="4" fillId="0" borderId="48" xfId="71" applyFont="1" applyBorder="1" applyAlignment="1">
      <alignment horizontal="right" vertical="center"/>
      <protection/>
    </xf>
    <xf numFmtId="3" fontId="4" fillId="0" borderId="0" xfId="71" applyNumberFormat="1" applyFont="1" applyBorder="1" applyAlignment="1">
      <alignment horizontal="right" vertical="center"/>
      <protection/>
    </xf>
    <xf numFmtId="0" fontId="4" fillId="0" borderId="46" xfId="71" applyFont="1" applyBorder="1" applyAlignment="1">
      <alignment horizontal="left" vertical="center"/>
      <protection/>
    </xf>
    <xf numFmtId="0" fontId="4" fillId="0" borderId="0" xfId="71" applyFont="1" applyBorder="1" applyAlignment="1">
      <alignment horizontal="right" vertical="center"/>
      <protection/>
    </xf>
    <xf numFmtId="0" fontId="4" fillId="0" borderId="0" xfId="71" applyFont="1" applyBorder="1" applyAlignment="1">
      <alignment horizontal="left" vertical="center"/>
      <protection/>
    </xf>
    <xf numFmtId="0" fontId="4" fillId="0" borderId="49" xfId="71" applyFont="1" applyBorder="1" applyAlignment="1">
      <alignment horizontal="right" vertical="center"/>
      <protection/>
    </xf>
    <xf numFmtId="0" fontId="4" fillId="0" borderId="50" xfId="71" applyFont="1" applyBorder="1" applyAlignment="1">
      <alignment horizontal="right" vertical="center"/>
      <protection/>
    </xf>
    <xf numFmtId="3" fontId="4" fillId="0" borderId="49" xfId="71" applyNumberFormat="1" applyFont="1" applyBorder="1" applyAlignment="1">
      <alignment horizontal="right" vertical="center"/>
      <protection/>
    </xf>
    <xf numFmtId="3" fontId="4" fillId="0" borderId="51" xfId="71" applyNumberFormat="1" applyFont="1" applyBorder="1" applyAlignment="1">
      <alignment horizontal="right" vertical="center"/>
      <protection/>
    </xf>
    <xf numFmtId="0" fontId="4" fillId="0" borderId="52" xfId="71" applyFont="1" applyBorder="1" applyAlignment="1">
      <alignment horizontal="left" vertical="center"/>
      <protection/>
    </xf>
    <xf numFmtId="0" fontId="4" fillId="0" borderId="47" xfId="71" applyFont="1" applyBorder="1" applyAlignment="1">
      <alignment horizontal="center" vertical="center"/>
      <protection/>
    </xf>
    <xf numFmtId="0" fontId="4" fillId="0" borderId="53" xfId="71" applyFont="1" applyBorder="1" applyAlignment="1">
      <alignment horizontal="center" vertical="center"/>
      <protection/>
    </xf>
    <xf numFmtId="0" fontId="4" fillId="0" borderId="54" xfId="71" applyFont="1" applyBorder="1" applyAlignment="1">
      <alignment horizontal="left" vertical="center"/>
      <protection/>
    </xf>
    <xf numFmtId="0" fontId="4" fillId="0" borderId="0" xfId="71" applyFont="1">
      <alignment/>
      <protection/>
    </xf>
    <xf numFmtId="0" fontId="4" fillId="0" borderId="0" xfId="71" applyFont="1" applyAlignment="1">
      <alignment horizontal="left" vertical="center"/>
      <protection/>
    </xf>
    <xf numFmtId="0" fontId="4" fillId="0" borderId="33" xfId="71" applyFont="1" applyBorder="1" applyAlignment="1">
      <alignment horizontal="left" vertical="center"/>
      <protection/>
    </xf>
    <xf numFmtId="0" fontId="6" fillId="0" borderId="55" xfId="71" applyFont="1" applyBorder="1" applyAlignment="1">
      <alignment horizontal="center" vertical="center"/>
      <protection/>
    </xf>
    <xf numFmtId="0" fontId="6" fillId="0" borderId="56" xfId="71" applyFont="1" applyBorder="1" applyAlignment="1">
      <alignment horizontal="center" vertical="center"/>
      <protection/>
    </xf>
    <xf numFmtId="0" fontId="4" fillId="0" borderId="57" xfId="71" applyFont="1" applyBorder="1" applyAlignment="1">
      <alignment horizontal="left" vertical="center"/>
      <protection/>
    </xf>
    <xf numFmtId="190" fontId="4" fillId="0" borderId="58" xfId="71" applyNumberFormat="1" applyFont="1" applyBorder="1" applyAlignment="1">
      <alignment horizontal="right" vertical="center"/>
      <protection/>
    </xf>
    <xf numFmtId="0" fontId="4" fillId="0" borderId="45" xfId="71" applyFont="1" applyBorder="1" applyAlignment="1">
      <alignment horizontal="right" vertical="center"/>
      <protection/>
    </xf>
    <xf numFmtId="0" fontId="4" fillId="0" borderId="59" xfId="71" applyNumberFormat="1" applyFont="1" applyBorder="1" applyAlignment="1">
      <alignment horizontal="left" vertical="center"/>
      <protection/>
    </xf>
    <xf numFmtId="10" fontId="4" fillId="0" borderId="25" xfId="71" applyNumberFormat="1" applyFont="1" applyBorder="1" applyAlignment="1">
      <alignment horizontal="right" vertical="center"/>
      <protection/>
    </xf>
    <xf numFmtId="10" fontId="4" fillId="0" borderId="16" xfId="71" applyNumberFormat="1" applyFont="1" applyBorder="1" applyAlignment="1">
      <alignment horizontal="right" vertical="center"/>
      <protection/>
    </xf>
    <xf numFmtId="10" fontId="4" fillId="0" borderId="60" xfId="71" applyNumberFormat="1" applyFont="1" applyBorder="1" applyAlignment="1">
      <alignment horizontal="right" vertical="center"/>
      <protection/>
    </xf>
    <xf numFmtId="0" fontId="4" fillId="0" borderId="12" xfId="71" applyFont="1" applyBorder="1" applyAlignment="1">
      <alignment horizontal="right" vertical="center"/>
      <protection/>
    </xf>
    <xf numFmtId="0" fontId="4" fillId="0" borderId="24" xfId="71" applyFont="1" applyBorder="1" applyAlignment="1">
      <alignment horizontal="right" vertical="center"/>
      <protection/>
    </xf>
    <xf numFmtId="0" fontId="4" fillId="0" borderId="27" xfId="71" applyFont="1" applyBorder="1" applyAlignment="1">
      <alignment horizontal="right" vertical="center"/>
      <protection/>
    </xf>
    <xf numFmtId="0" fontId="4" fillId="0" borderId="28" xfId="71" applyFont="1" applyBorder="1" applyAlignment="1">
      <alignment horizontal="right" vertic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62" xfId="0" applyNumberFormat="1" applyFont="1" applyBorder="1" applyAlignment="1" applyProtection="1">
      <alignment horizontal="center"/>
      <protection/>
    </xf>
    <xf numFmtId="0" fontId="4" fillId="0" borderId="63" xfId="0" applyNumberFormat="1" applyFont="1" applyBorder="1" applyAlignment="1" applyProtection="1">
      <alignment horizontal="center"/>
      <protection/>
    </xf>
    <xf numFmtId="0" fontId="4" fillId="0" borderId="64" xfId="0" applyNumberFormat="1" applyFont="1" applyBorder="1" applyAlignment="1" applyProtection="1">
      <alignment horizontal="center"/>
      <protection/>
    </xf>
    <xf numFmtId="0" fontId="5" fillId="0" borderId="0" xfId="70" applyFont="1" applyAlignment="1">
      <alignment horizontal="lef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65" xfId="71" applyNumberFormat="1" applyFont="1" applyBorder="1" applyAlignment="1">
      <alignment horizontal="right" vertical="center"/>
      <protection/>
    </xf>
    <xf numFmtId="3" fontId="4" fillId="0" borderId="50" xfId="71" applyNumberFormat="1" applyFont="1" applyBorder="1" applyAlignment="1">
      <alignment horizontal="right" vertical="center"/>
      <protection/>
    </xf>
    <xf numFmtId="3" fontId="4" fillId="0" borderId="66" xfId="71" applyNumberFormat="1" applyFont="1" applyBorder="1" applyAlignment="1">
      <alignment horizontal="right" vertical="center"/>
      <protection/>
    </xf>
    <xf numFmtId="3" fontId="4" fillId="0" borderId="14" xfId="71" applyNumberFormat="1" applyFont="1" applyBorder="1" applyAlignment="1">
      <alignment horizontal="right" vertical="center"/>
      <protection/>
    </xf>
    <xf numFmtId="3" fontId="4" fillId="0" borderId="26" xfId="71" applyNumberFormat="1" applyFont="1" applyBorder="1" applyAlignment="1">
      <alignment horizontal="right" vertical="center"/>
      <protection/>
    </xf>
    <xf numFmtId="3" fontId="4" fillId="0" borderId="29" xfId="71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8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203" fontId="4" fillId="0" borderId="0" xfId="0" applyNumberFormat="1" applyFont="1" applyAlignment="1" applyProtection="1">
      <alignment vertical="top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4" fillId="0" borderId="67" xfId="0" applyNumberFormat="1" applyFont="1" applyBorder="1" applyAlignment="1" applyProtection="1">
      <alignment horizontal="center"/>
      <protection/>
    </xf>
    <xf numFmtId="0" fontId="4" fillId="0" borderId="68" xfId="0" applyNumberFormat="1" applyFont="1" applyBorder="1" applyAlignment="1" applyProtection="1">
      <alignment horizontal="center"/>
      <protection/>
    </xf>
    <xf numFmtId="0" fontId="4" fillId="0" borderId="69" xfId="0" applyFont="1" applyBorder="1" applyAlignment="1" applyProtection="1">
      <alignment horizontal="center"/>
      <protection/>
    </xf>
    <xf numFmtId="0" fontId="4" fillId="0" borderId="70" xfId="0" applyFont="1" applyBorder="1" applyAlignment="1" applyProtection="1">
      <alignment horizontal="centerContinuous"/>
      <protection/>
    </xf>
    <xf numFmtId="0" fontId="4" fillId="0" borderId="71" xfId="0" applyFont="1" applyBorder="1" applyAlignment="1" applyProtection="1">
      <alignment horizontal="centerContinuous"/>
      <protection/>
    </xf>
    <xf numFmtId="0" fontId="4" fillId="0" borderId="72" xfId="0" applyFont="1" applyBorder="1" applyAlignment="1" applyProtection="1">
      <alignment horizontal="centerContinuous"/>
      <protection/>
    </xf>
    <xf numFmtId="0" fontId="4" fillId="0" borderId="73" xfId="0" applyFont="1" applyBorder="1" applyAlignment="1" applyProtection="1">
      <alignment horizont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/>
      <protection/>
    </xf>
    <xf numFmtId="0" fontId="4" fillId="0" borderId="75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37" xfId="71" applyNumberFormat="1" applyFont="1" applyBorder="1" applyAlignment="1">
      <alignment horizontal="right" vertical="center"/>
      <protection/>
    </xf>
    <xf numFmtId="4" fontId="4" fillId="0" borderId="76" xfId="71" applyNumberFormat="1" applyFont="1" applyBorder="1" applyAlignment="1">
      <alignment horizontal="right" vertical="center"/>
      <protection/>
    </xf>
    <xf numFmtId="4" fontId="4" fillId="0" borderId="9" xfId="71" applyNumberFormat="1" applyFont="1" applyBorder="1" applyAlignment="1">
      <alignment horizontal="right" vertical="center"/>
      <protection/>
    </xf>
    <xf numFmtId="4" fontId="4" fillId="0" borderId="77" xfId="71" applyNumberFormat="1" applyFont="1" applyBorder="1" applyAlignment="1">
      <alignment horizontal="right" vertical="center"/>
      <protection/>
    </xf>
    <xf numFmtId="4" fontId="4" fillId="0" borderId="78" xfId="71" applyNumberFormat="1" applyFont="1" applyBorder="1" applyAlignment="1">
      <alignment horizontal="right" vertical="center"/>
      <protection/>
    </xf>
    <xf numFmtId="4" fontId="4" fillId="0" borderId="42" xfId="71" applyNumberFormat="1" applyFont="1" applyBorder="1" applyAlignment="1">
      <alignment horizontal="right" vertical="center"/>
      <protection/>
    </xf>
    <xf numFmtId="4" fontId="4" fillId="0" borderId="45" xfId="71" applyNumberFormat="1" applyFont="1" applyBorder="1" applyAlignment="1">
      <alignment horizontal="right" vertical="center"/>
      <protection/>
    </xf>
    <xf numFmtId="4" fontId="4" fillId="0" borderId="79" xfId="71" applyNumberFormat="1" applyFont="1" applyBorder="1" applyAlignment="1">
      <alignment horizontal="right" vertical="center"/>
      <protection/>
    </xf>
    <xf numFmtId="4" fontId="4" fillId="0" borderId="44" xfId="71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49" fontId="26" fillId="0" borderId="0" xfId="70" applyNumberFormat="1" applyFont="1">
      <alignment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9" fontId="6" fillId="0" borderId="0" xfId="0" applyNumberFormat="1" applyFont="1" applyAlignment="1" applyProtection="1">
      <alignment vertical="top"/>
      <protection/>
    </xf>
    <xf numFmtId="188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normálne_KLv" xfId="71"/>
    <cellStyle name="Percent" xfId="72"/>
    <cellStyle name="Poznámka" xfId="73"/>
    <cellStyle name="Prepojená bunka" xfId="74"/>
    <cellStyle name="TEXT" xfId="75"/>
    <cellStyle name="Text upozornění" xfId="76"/>
    <cellStyle name="TEXT1" xfId="77"/>
    <cellStyle name="Title" xfId="78"/>
    <cellStyle name="Total" xfId="79"/>
    <cellStyle name="Vstup" xfId="80"/>
    <cellStyle name="Výpočet" xfId="81"/>
    <cellStyle name="Výstup" xfId="82"/>
    <cellStyle name="Vysvetľujúci text" xfId="83"/>
    <cellStyle name="Warning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tabSelected="1" zoomScalePageLayoutView="0" workbookViewId="0" topLeftCell="A1">
      <selection activeCell="R7" sqref="R7"/>
    </sheetView>
  </sheetViews>
  <sheetFormatPr defaultColWidth="9.140625" defaultRowHeight="12.75"/>
  <cols>
    <col min="1" max="1" width="0.71875" style="69" customWidth="1"/>
    <col min="2" max="2" width="3.7109375" style="69" customWidth="1"/>
    <col min="3" max="3" width="6.8515625" style="69" customWidth="1"/>
    <col min="4" max="6" width="14.00390625" style="69" customWidth="1"/>
    <col min="7" max="7" width="3.8515625" style="69" customWidth="1"/>
    <col min="8" max="8" width="17.7109375" style="69" customWidth="1"/>
    <col min="9" max="9" width="8.7109375" style="69" customWidth="1"/>
    <col min="10" max="10" width="14.00390625" style="69" customWidth="1"/>
    <col min="11" max="11" width="2.28125" style="69" customWidth="1"/>
    <col min="12" max="12" width="6.8515625" style="69" customWidth="1"/>
    <col min="13" max="23" width="9.140625" style="69" customWidth="1"/>
    <col min="24" max="25" width="5.7109375" style="69" customWidth="1"/>
    <col min="26" max="26" width="6.57421875" style="69" customWidth="1"/>
    <col min="27" max="27" width="21.421875" style="69" customWidth="1"/>
    <col min="28" max="28" width="4.28125" style="69" customWidth="1"/>
    <col min="29" max="29" width="8.28125" style="69" customWidth="1"/>
    <col min="30" max="30" width="8.7109375" style="69" customWidth="1"/>
    <col min="31" max="16384" width="9.140625" style="69" customWidth="1"/>
  </cols>
  <sheetData>
    <row r="1" spans="2:30" ht="28.5" customHeight="1" thickBot="1">
      <c r="B1" s="70"/>
      <c r="C1" s="70"/>
      <c r="D1" s="70"/>
      <c r="F1" s="89" t="str">
        <f>CONCATENATE(AA2," ",AB2," ",AC2," ",AD2)</f>
        <v>Krycí list rozpočtu v EUR  </v>
      </c>
      <c r="G1" s="70"/>
      <c r="H1" s="70"/>
      <c r="I1" s="70"/>
      <c r="J1" s="70"/>
      <c r="Z1" s="107" t="s">
        <v>5</v>
      </c>
      <c r="AA1" s="107" t="s">
        <v>6</v>
      </c>
      <c r="AB1" s="107" t="s">
        <v>7</v>
      </c>
      <c r="AC1" s="107" t="s">
        <v>8</v>
      </c>
      <c r="AD1" s="107" t="s">
        <v>9</v>
      </c>
    </row>
    <row r="2" spans="2:30" ht="18" customHeight="1" thickTop="1">
      <c r="B2" s="10"/>
      <c r="C2" s="11" t="s">
        <v>102</v>
      </c>
      <c r="D2" s="11"/>
      <c r="E2" s="11"/>
      <c r="F2" s="11"/>
      <c r="G2" s="12" t="s">
        <v>10</v>
      </c>
      <c r="H2" s="11" t="s">
        <v>106</v>
      </c>
      <c r="I2" s="11"/>
      <c r="J2" s="13"/>
      <c r="Z2" s="107" t="s">
        <v>11</v>
      </c>
      <c r="AA2" s="108" t="s">
        <v>12</v>
      </c>
      <c r="AB2" s="108" t="s">
        <v>13</v>
      </c>
      <c r="AC2" s="108"/>
      <c r="AD2" s="109"/>
    </row>
    <row r="3" spans="2:30" ht="18" customHeight="1">
      <c r="B3" s="14"/>
      <c r="C3" s="15" t="s">
        <v>104</v>
      </c>
      <c r="D3" s="15"/>
      <c r="E3" s="15"/>
      <c r="F3" s="15"/>
      <c r="G3" s="16" t="s">
        <v>107</v>
      </c>
      <c r="H3" s="15"/>
      <c r="I3" s="15"/>
      <c r="J3" s="17"/>
      <c r="Z3" s="107" t="s">
        <v>14</v>
      </c>
      <c r="AA3" s="108" t="s">
        <v>15</v>
      </c>
      <c r="AB3" s="108" t="s">
        <v>13</v>
      </c>
      <c r="AC3" s="108" t="s">
        <v>16</v>
      </c>
      <c r="AD3" s="109" t="s">
        <v>17</v>
      </c>
    </row>
    <row r="4" spans="2:30" ht="18" customHeight="1">
      <c r="B4" s="18"/>
      <c r="C4" s="19"/>
      <c r="D4" s="19"/>
      <c r="E4" s="19"/>
      <c r="F4" s="19"/>
      <c r="G4" s="20"/>
      <c r="H4" s="19"/>
      <c r="I4" s="19"/>
      <c r="J4" s="21"/>
      <c r="Z4" s="107" t="s">
        <v>18</v>
      </c>
      <c r="AA4" s="108" t="s">
        <v>19</v>
      </c>
      <c r="AB4" s="108" t="s">
        <v>13</v>
      </c>
      <c r="AC4" s="108"/>
      <c r="AD4" s="109"/>
    </row>
    <row r="5" spans="2:30" ht="18" customHeight="1" thickBot="1">
      <c r="B5" s="22"/>
      <c r="C5" s="24" t="s">
        <v>20</v>
      </c>
      <c r="D5" s="24"/>
      <c r="E5" s="24" t="s">
        <v>21</v>
      </c>
      <c r="F5" s="23"/>
      <c r="G5" s="23" t="s">
        <v>22</v>
      </c>
      <c r="H5" s="24"/>
      <c r="I5" s="23" t="s">
        <v>23</v>
      </c>
      <c r="J5" s="25" t="s">
        <v>108</v>
      </c>
      <c r="Z5" s="107" t="s">
        <v>24</v>
      </c>
      <c r="AA5" s="108" t="s">
        <v>15</v>
      </c>
      <c r="AB5" s="108" t="s">
        <v>13</v>
      </c>
      <c r="AC5" s="108" t="s">
        <v>16</v>
      </c>
      <c r="AD5" s="109" t="s">
        <v>17</v>
      </c>
    </row>
    <row r="6" spans="2:10" ht="18" customHeight="1" thickTop="1">
      <c r="B6" s="10"/>
      <c r="C6" s="11" t="s">
        <v>2</v>
      </c>
      <c r="D6" s="11" t="s">
        <v>109</v>
      </c>
      <c r="E6" s="11"/>
      <c r="F6" s="11"/>
      <c r="G6" s="11" t="s">
        <v>25</v>
      </c>
      <c r="H6" s="11"/>
      <c r="I6" s="11"/>
      <c r="J6" s="13"/>
    </row>
    <row r="7" spans="2:10" ht="18" customHeight="1">
      <c r="B7" s="26"/>
      <c r="C7" s="27"/>
      <c r="D7" s="28"/>
      <c r="E7" s="28"/>
      <c r="F7" s="28"/>
      <c r="G7" s="28" t="s">
        <v>26</v>
      </c>
      <c r="H7" s="28"/>
      <c r="I7" s="28"/>
      <c r="J7" s="29"/>
    </row>
    <row r="8" spans="2:10" ht="18" customHeight="1">
      <c r="B8" s="14"/>
      <c r="C8" s="15" t="s">
        <v>1</v>
      </c>
      <c r="D8" s="15"/>
      <c r="E8" s="15"/>
      <c r="F8" s="15"/>
      <c r="G8" s="15" t="s">
        <v>25</v>
      </c>
      <c r="H8" s="15"/>
      <c r="I8" s="15"/>
      <c r="J8" s="17"/>
    </row>
    <row r="9" spans="2:10" ht="18" customHeight="1">
      <c r="B9" s="18"/>
      <c r="C9" s="20"/>
      <c r="D9" s="19"/>
      <c r="E9" s="19"/>
      <c r="F9" s="19"/>
      <c r="G9" s="28" t="s">
        <v>26</v>
      </c>
      <c r="H9" s="19"/>
      <c r="I9" s="19"/>
      <c r="J9" s="21"/>
    </row>
    <row r="10" spans="2:10" ht="18" customHeight="1">
      <c r="B10" s="14"/>
      <c r="C10" s="15" t="s">
        <v>27</v>
      </c>
      <c r="D10" s="15"/>
      <c r="E10" s="15"/>
      <c r="F10" s="15"/>
      <c r="G10" s="15" t="s">
        <v>25</v>
      </c>
      <c r="H10" s="15"/>
      <c r="I10" s="15"/>
      <c r="J10" s="17"/>
    </row>
    <row r="11" spans="2:10" ht="18" customHeight="1" thickBot="1">
      <c r="B11" s="30"/>
      <c r="C11" s="31"/>
      <c r="D11" s="31"/>
      <c r="E11" s="31"/>
      <c r="F11" s="31"/>
      <c r="G11" s="31" t="s">
        <v>26</v>
      </c>
      <c r="H11" s="31"/>
      <c r="I11" s="31"/>
      <c r="J11" s="32"/>
    </row>
    <row r="12" spans="2:10" ht="18" customHeight="1" thickTop="1">
      <c r="B12" s="81"/>
      <c r="C12" s="11"/>
      <c r="D12" s="11"/>
      <c r="E12" s="11"/>
      <c r="F12" s="92">
        <f>IF(B12&lt;&gt;0,ROUND($J$31/B12,0),0)</f>
        <v>0</v>
      </c>
      <c r="G12" s="12"/>
      <c r="H12" s="11"/>
      <c r="I12" s="11"/>
      <c r="J12" s="95">
        <f>IF(G12&lt;&gt;0,ROUND($J$31/G12,0),0)</f>
        <v>0</v>
      </c>
    </row>
    <row r="13" spans="2:10" ht="18" customHeight="1">
      <c r="B13" s="82"/>
      <c r="C13" s="28"/>
      <c r="D13" s="28"/>
      <c r="E13" s="28"/>
      <c r="F13" s="93">
        <f>IF(B13&lt;&gt;0,ROUND($J$31/B13,0),0)</f>
        <v>0</v>
      </c>
      <c r="G13" s="27"/>
      <c r="H13" s="28"/>
      <c r="I13" s="28"/>
      <c r="J13" s="96">
        <f>IF(G13&lt;&gt;0,ROUND($J$31/G13,0),0)</f>
        <v>0</v>
      </c>
    </row>
    <row r="14" spans="2:10" ht="18" customHeight="1" thickBot="1">
      <c r="B14" s="83"/>
      <c r="C14" s="31"/>
      <c r="D14" s="31"/>
      <c r="E14" s="31"/>
      <c r="F14" s="94">
        <f>IF(B14&lt;&gt;0,ROUND($J$31/B14,0),0)</f>
        <v>0</v>
      </c>
      <c r="G14" s="84"/>
      <c r="H14" s="31"/>
      <c r="I14" s="31"/>
      <c r="J14" s="97">
        <f>IF(G14&lt;&gt;0,ROUND($J$31/G14,0),0)</f>
        <v>0</v>
      </c>
    </row>
    <row r="15" spans="2:10" ht="18" customHeight="1" thickTop="1">
      <c r="B15" s="72" t="s">
        <v>28</v>
      </c>
      <c r="C15" s="34" t="s">
        <v>29</v>
      </c>
      <c r="D15" s="35" t="s">
        <v>30</v>
      </c>
      <c r="E15" s="35" t="s">
        <v>31</v>
      </c>
      <c r="F15" s="36" t="s">
        <v>32</v>
      </c>
      <c r="G15" s="72" t="s">
        <v>33</v>
      </c>
      <c r="H15" s="37" t="s">
        <v>34</v>
      </c>
      <c r="I15" s="38"/>
      <c r="J15" s="39"/>
    </row>
    <row r="16" spans="2:10" ht="18" customHeight="1">
      <c r="B16" s="40">
        <v>1</v>
      </c>
      <c r="C16" s="41" t="s">
        <v>35</v>
      </c>
      <c r="D16" s="122">
        <f>Prehlad!H86</f>
        <v>0</v>
      </c>
      <c r="E16" s="122">
        <f>Prehlad!I86</f>
        <v>0</v>
      </c>
      <c r="F16" s="123">
        <f>D16+E16</f>
        <v>0</v>
      </c>
      <c r="G16" s="40">
        <v>6</v>
      </c>
      <c r="H16" s="42" t="s">
        <v>110</v>
      </c>
      <c r="I16" s="77"/>
      <c r="J16" s="123">
        <v>0</v>
      </c>
    </row>
    <row r="17" spans="2:10" ht="18" customHeight="1">
      <c r="B17" s="43">
        <v>2</v>
      </c>
      <c r="C17" s="44" t="s">
        <v>36</v>
      </c>
      <c r="D17" s="124"/>
      <c r="E17" s="124"/>
      <c r="F17" s="123">
        <f>D17+E17</f>
        <v>0</v>
      </c>
      <c r="G17" s="43">
        <v>7</v>
      </c>
      <c r="H17" s="45" t="s">
        <v>111</v>
      </c>
      <c r="I17" s="15"/>
      <c r="J17" s="125">
        <v>0</v>
      </c>
    </row>
    <row r="18" spans="2:10" ht="18" customHeight="1">
      <c r="B18" s="43">
        <v>3</v>
      </c>
      <c r="C18" s="44" t="s">
        <v>37</v>
      </c>
      <c r="D18" s="124"/>
      <c r="E18" s="124"/>
      <c r="F18" s="123">
        <f>D18+E18</f>
        <v>0</v>
      </c>
      <c r="G18" s="43">
        <v>8</v>
      </c>
      <c r="H18" s="45" t="s">
        <v>112</v>
      </c>
      <c r="I18" s="15"/>
      <c r="J18" s="125">
        <v>0</v>
      </c>
    </row>
    <row r="19" spans="2:10" ht="18" customHeight="1" thickBot="1">
      <c r="B19" s="43">
        <v>4</v>
      </c>
      <c r="C19" s="44" t="s">
        <v>38</v>
      </c>
      <c r="D19" s="124"/>
      <c r="E19" s="124"/>
      <c r="F19" s="126">
        <f>D19+E19</f>
        <v>0</v>
      </c>
      <c r="G19" s="43">
        <v>9</v>
      </c>
      <c r="H19" s="45" t="s">
        <v>3</v>
      </c>
      <c r="I19" s="15"/>
      <c r="J19" s="125">
        <v>0</v>
      </c>
    </row>
    <row r="20" spans="2:10" ht="18" customHeight="1" thickBot="1">
      <c r="B20" s="46">
        <v>5</v>
      </c>
      <c r="C20" s="47" t="s">
        <v>39</v>
      </c>
      <c r="D20" s="127">
        <f>SUM(D16:D19)</f>
        <v>0</v>
      </c>
      <c r="E20" s="128">
        <f>SUM(E16:E19)</f>
        <v>0</v>
      </c>
      <c r="F20" s="129">
        <f>SUM(F16:F19)</f>
        <v>0</v>
      </c>
      <c r="G20" s="48">
        <v>10</v>
      </c>
      <c r="I20" s="76" t="s">
        <v>40</v>
      </c>
      <c r="J20" s="129">
        <f>SUM(J16:J19)</f>
        <v>0</v>
      </c>
    </row>
    <row r="21" spans="2:10" ht="18" customHeight="1" thickTop="1">
      <c r="B21" s="72" t="s">
        <v>41</v>
      </c>
      <c r="C21" s="71"/>
      <c r="D21" s="38" t="s">
        <v>42</v>
      </c>
      <c r="E21" s="38"/>
      <c r="F21" s="39"/>
      <c r="G21" s="72" t="s">
        <v>43</v>
      </c>
      <c r="H21" s="37" t="s">
        <v>44</v>
      </c>
      <c r="I21" s="38"/>
      <c r="J21" s="39"/>
    </row>
    <row r="22" spans="2:10" ht="18" customHeight="1">
      <c r="B22" s="40">
        <v>11</v>
      </c>
      <c r="C22" s="42" t="s">
        <v>113</v>
      </c>
      <c r="D22" s="78" t="s">
        <v>3</v>
      </c>
      <c r="E22" s="80">
        <v>0</v>
      </c>
      <c r="F22" s="123">
        <v>0</v>
      </c>
      <c r="G22" s="43">
        <v>16</v>
      </c>
      <c r="H22" s="45" t="s">
        <v>45</v>
      </c>
      <c r="I22" s="49"/>
      <c r="J22" s="125">
        <v>0</v>
      </c>
    </row>
    <row r="23" spans="2:10" ht="18" customHeight="1">
      <c r="B23" s="43">
        <v>12</v>
      </c>
      <c r="C23" s="45" t="s">
        <v>114</v>
      </c>
      <c r="D23" s="79"/>
      <c r="E23" s="50">
        <v>0</v>
      </c>
      <c r="F23" s="125">
        <v>0</v>
      </c>
      <c r="G23" s="43">
        <v>17</v>
      </c>
      <c r="H23" s="45" t="s">
        <v>116</v>
      </c>
      <c r="I23" s="49"/>
      <c r="J23" s="125">
        <v>0</v>
      </c>
    </row>
    <row r="24" spans="2:10" ht="18" customHeight="1">
      <c r="B24" s="43">
        <v>13</v>
      </c>
      <c r="C24" s="45" t="s">
        <v>115</v>
      </c>
      <c r="D24" s="79"/>
      <c r="E24" s="50">
        <v>0</v>
      </c>
      <c r="F24" s="125">
        <v>0</v>
      </c>
      <c r="G24" s="43">
        <v>18</v>
      </c>
      <c r="H24" s="45" t="s">
        <v>117</v>
      </c>
      <c r="I24" s="49"/>
      <c r="J24" s="125">
        <v>0</v>
      </c>
    </row>
    <row r="25" spans="2:10" ht="18" customHeight="1" thickBot="1">
      <c r="B25" s="43">
        <v>14</v>
      </c>
      <c r="C25" s="45" t="s">
        <v>3</v>
      </c>
      <c r="D25" s="79"/>
      <c r="E25" s="50">
        <v>0</v>
      </c>
      <c r="F25" s="125">
        <v>0</v>
      </c>
      <c r="G25" s="43">
        <v>19</v>
      </c>
      <c r="H25" s="45" t="s">
        <v>3</v>
      </c>
      <c r="I25" s="49"/>
      <c r="J25" s="125">
        <v>0</v>
      </c>
    </row>
    <row r="26" spans="2:10" ht="18" customHeight="1" thickBot="1">
      <c r="B26" s="46">
        <v>15</v>
      </c>
      <c r="C26" s="51"/>
      <c r="D26" s="52"/>
      <c r="E26" s="52" t="s">
        <v>46</v>
      </c>
      <c r="F26" s="129">
        <f>SUM(F22:F25)</f>
        <v>0</v>
      </c>
      <c r="G26" s="46">
        <v>20</v>
      </c>
      <c r="H26" s="51"/>
      <c r="I26" s="52" t="s">
        <v>47</v>
      </c>
      <c r="J26" s="129">
        <f>SUM(J22:J25)</f>
        <v>0</v>
      </c>
    </row>
    <row r="27" spans="2:10" ht="18" customHeight="1" thickTop="1">
      <c r="B27" s="53"/>
      <c r="C27" s="54" t="s">
        <v>48</v>
      </c>
      <c r="D27" s="55"/>
      <c r="E27" s="56" t="s">
        <v>49</v>
      </c>
      <c r="F27" s="57"/>
      <c r="G27" s="72" t="s">
        <v>50</v>
      </c>
      <c r="H27" s="37" t="s">
        <v>51</v>
      </c>
      <c r="I27" s="38"/>
      <c r="J27" s="39"/>
    </row>
    <row r="28" spans="2:10" ht="18" customHeight="1">
      <c r="B28" s="58"/>
      <c r="C28" s="59"/>
      <c r="D28" s="60"/>
      <c r="E28" s="61"/>
      <c r="F28" s="57"/>
      <c r="G28" s="40">
        <v>21</v>
      </c>
      <c r="H28" s="42"/>
      <c r="I28" s="62" t="s">
        <v>52</v>
      </c>
      <c r="J28" s="123">
        <f>ROUND(F20,2)+J20+F26+J26</f>
        <v>0</v>
      </c>
    </row>
    <row r="29" spans="2:10" ht="18" customHeight="1">
      <c r="B29" s="58"/>
      <c r="C29" s="60" t="s">
        <v>53</v>
      </c>
      <c r="D29" s="60"/>
      <c r="E29" s="63"/>
      <c r="F29" s="57"/>
      <c r="G29" s="43">
        <v>22</v>
      </c>
      <c r="H29" s="45" t="s">
        <v>118</v>
      </c>
      <c r="I29" s="130">
        <f>J28-I30</f>
        <v>0</v>
      </c>
      <c r="J29" s="125">
        <f>ROUND((I29*20)/100,2)</f>
        <v>0</v>
      </c>
    </row>
    <row r="30" spans="2:10" ht="18" customHeight="1" thickBot="1">
      <c r="B30" s="14"/>
      <c r="C30" s="15" t="s">
        <v>54</v>
      </c>
      <c r="D30" s="15"/>
      <c r="E30" s="63"/>
      <c r="F30" s="57"/>
      <c r="G30" s="43">
        <v>23</v>
      </c>
      <c r="H30" s="45" t="s">
        <v>119</v>
      </c>
      <c r="I30" s="130">
        <f>SUMIF(Prehlad!O11:O9999,0,Prehlad!J11:J9999)</f>
        <v>0</v>
      </c>
      <c r="J30" s="125">
        <f>ROUND((I30*0)/100,1)</f>
        <v>0</v>
      </c>
    </row>
    <row r="31" spans="2:10" ht="18" customHeight="1" thickBot="1">
      <c r="B31" s="58"/>
      <c r="C31" s="60"/>
      <c r="D31" s="60"/>
      <c r="E31" s="63"/>
      <c r="F31" s="57"/>
      <c r="G31" s="46">
        <v>24</v>
      </c>
      <c r="H31" s="51"/>
      <c r="I31" s="52" t="s">
        <v>55</v>
      </c>
      <c r="J31" s="129">
        <f>SUM(J28:J30)</f>
        <v>0</v>
      </c>
    </row>
    <row r="32" spans="2:10" ht="18" customHeight="1" thickBot="1" thickTop="1">
      <c r="B32" s="53"/>
      <c r="C32" s="60"/>
      <c r="D32" s="57"/>
      <c r="E32" s="64"/>
      <c r="F32" s="57"/>
      <c r="G32" s="73" t="s">
        <v>56</v>
      </c>
      <c r="H32" s="74" t="s">
        <v>120</v>
      </c>
      <c r="I32" s="33"/>
      <c r="J32" s="75">
        <v>0</v>
      </c>
    </row>
    <row r="33" spans="2:10" ht="18" customHeight="1" thickTop="1">
      <c r="B33" s="65"/>
      <c r="C33" s="66"/>
      <c r="D33" s="54" t="s">
        <v>57</v>
      </c>
      <c r="E33" s="66"/>
      <c r="F33" s="66"/>
      <c r="G33" s="66"/>
      <c r="H33" s="66" t="s">
        <v>58</v>
      </c>
      <c r="I33" s="66"/>
      <c r="J33" s="67"/>
    </row>
    <row r="34" spans="2:10" ht="18" customHeight="1">
      <c r="B34" s="58"/>
      <c r="C34" s="59"/>
      <c r="D34" s="60"/>
      <c r="E34" s="60"/>
      <c r="F34" s="59"/>
      <c r="G34" s="60"/>
      <c r="H34" s="60"/>
      <c r="I34" s="60"/>
      <c r="J34" s="68"/>
    </row>
    <row r="35" spans="2:10" ht="18" customHeight="1">
      <c r="B35" s="58"/>
      <c r="C35" s="60" t="s">
        <v>53</v>
      </c>
      <c r="D35" s="60"/>
      <c r="E35" s="60"/>
      <c r="F35" s="59"/>
      <c r="G35" s="60" t="s">
        <v>53</v>
      </c>
      <c r="H35" s="60"/>
      <c r="I35" s="60"/>
      <c r="J35" s="68"/>
    </row>
    <row r="36" spans="2:10" ht="18" customHeight="1">
      <c r="B36" s="14"/>
      <c r="C36" s="15" t="s">
        <v>54</v>
      </c>
      <c r="D36" s="15"/>
      <c r="E36" s="15"/>
      <c r="F36" s="16"/>
      <c r="G36" s="15" t="s">
        <v>54</v>
      </c>
      <c r="H36" s="15"/>
      <c r="I36" s="15"/>
      <c r="J36" s="17"/>
    </row>
    <row r="37" spans="2:10" ht="18" customHeight="1">
      <c r="B37" s="58"/>
      <c r="C37" s="60" t="s">
        <v>49</v>
      </c>
      <c r="D37" s="60"/>
      <c r="E37" s="60"/>
      <c r="F37" s="59"/>
      <c r="G37" s="60" t="s">
        <v>49</v>
      </c>
      <c r="H37" s="60"/>
      <c r="I37" s="60"/>
      <c r="J37" s="68"/>
    </row>
    <row r="38" spans="2:10" ht="18" customHeight="1">
      <c r="B38" s="58"/>
      <c r="C38" s="60"/>
      <c r="D38" s="60"/>
      <c r="E38" s="60"/>
      <c r="F38" s="60"/>
      <c r="G38" s="60"/>
      <c r="H38" s="60"/>
      <c r="I38" s="60"/>
      <c r="J38" s="68"/>
    </row>
    <row r="39" spans="2:10" ht="18" customHeight="1">
      <c r="B39" s="58"/>
      <c r="C39" s="60"/>
      <c r="D39" s="60"/>
      <c r="E39" s="60"/>
      <c r="F39" s="60"/>
      <c r="G39" s="60"/>
      <c r="H39" s="60"/>
      <c r="I39" s="60"/>
      <c r="J39" s="68"/>
    </row>
    <row r="40" spans="2:10" ht="18" customHeight="1">
      <c r="B40" s="58"/>
      <c r="C40" s="60"/>
      <c r="D40" s="60"/>
      <c r="E40" s="60"/>
      <c r="F40" s="60"/>
      <c r="G40" s="60"/>
      <c r="H40" s="60"/>
      <c r="I40" s="60"/>
      <c r="J40" s="68"/>
    </row>
    <row r="41" spans="2:10" ht="18" customHeight="1" thickBot="1">
      <c r="B41" s="30"/>
      <c r="C41" s="31"/>
      <c r="D41" s="31"/>
      <c r="E41" s="31"/>
      <c r="F41" s="31"/>
      <c r="G41" s="31"/>
      <c r="H41" s="31"/>
      <c r="I41" s="31"/>
      <c r="J41" s="32"/>
    </row>
    <row r="42" ht="14.25" customHeight="1" thickTop="1"/>
    <row r="43" ht="2.25" customHeight="1"/>
  </sheetData>
  <sheetProtection/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2.28125" style="1" customWidth="1"/>
    <col min="2" max="2" width="11.8515625" style="6" customWidth="1"/>
    <col min="3" max="3" width="11.421875" style="6" customWidth="1"/>
    <col min="4" max="4" width="11.57421875" style="6" customWidth="1"/>
    <col min="5" max="5" width="12.140625" style="7" customWidth="1"/>
    <col min="6" max="6" width="8.5742187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9" t="s">
        <v>98</v>
      </c>
      <c r="C1" s="1"/>
      <c r="E1" s="9" t="s">
        <v>99</v>
      </c>
      <c r="F1" s="1"/>
      <c r="G1" s="1"/>
      <c r="Z1" s="107" t="s">
        <v>5</v>
      </c>
      <c r="AA1" s="107" t="s">
        <v>6</v>
      </c>
      <c r="AB1" s="107" t="s">
        <v>7</v>
      </c>
      <c r="AC1" s="107" t="s">
        <v>8</v>
      </c>
      <c r="AD1" s="107" t="s">
        <v>9</v>
      </c>
    </row>
    <row r="2" spans="1:30" ht="12.75">
      <c r="A2" s="9" t="s">
        <v>59</v>
      </c>
      <c r="C2" s="1"/>
      <c r="E2" s="9" t="s">
        <v>100</v>
      </c>
      <c r="F2" s="1"/>
      <c r="G2" s="1"/>
      <c r="Z2" s="107" t="s">
        <v>11</v>
      </c>
      <c r="AA2" s="108" t="s">
        <v>60</v>
      </c>
      <c r="AB2" s="108" t="s">
        <v>13</v>
      </c>
      <c r="AC2" s="108"/>
      <c r="AD2" s="109"/>
    </row>
    <row r="3" spans="1:30" ht="12.75">
      <c r="A3" s="9" t="s">
        <v>61</v>
      </c>
      <c r="C3" s="1"/>
      <c r="E3" s="9" t="s">
        <v>101</v>
      </c>
      <c r="F3" s="1"/>
      <c r="G3" s="1"/>
      <c r="Z3" s="107" t="s">
        <v>14</v>
      </c>
      <c r="AA3" s="108" t="s">
        <v>62</v>
      </c>
      <c r="AB3" s="108" t="s">
        <v>13</v>
      </c>
      <c r="AC3" s="108" t="s">
        <v>16</v>
      </c>
      <c r="AD3" s="109" t="s">
        <v>17</v>
      </c>
    </row>
    <row r="4" spans="2:30" ht="12.75">
      <c r="B4" s="1"/>
      <c r="C4" s="1"/>
      <c r="D4" s="1"/>
      <c r="E4" s="1"/>
      <c r="F4" s="1"/>
      <c r="G4" s="1"/>
      <c r="Z4" s="107" t="s">
        <v>18</v>
      </c>
      <c r="AA4" s="108" t="s">
        <v>63</v>
      </c>
      <c r="AB4" s="108" t="s">
        <v>13</v>
      </c>
      <c r="AC4" s="108"/>
      <c r="AD4" s="109"/>
    </row>
    <row r="5" spans="1:30" ht="12.75">
      <c r="A5" s="9" t="s">
        <v>102</v>
      </c>
      <c r="B5" s="1"/>
      <c r="C5" s="1"/>
      <c r="D5" s="1"/>
      <c r="E5" s="1"/>
      <c r="F5" s="1"/>
      <c r="G5" s="1"/>
      <c r="Z5" s="107" t="s">
        <v>24</v>
      </c>
      <c r="AA5" s="108" t="s">
        <v>62</v>
      </c>
      <c r="AB5" s="108" t="s">
        <v>13</v>
      </c>
      <c r="AC5" s="108" t="s">
        <v>16</v>
      </c>
      <c r="AD5" s="109" t="s">
        <v>17</v>
      </c>
    </row>
    <row r="6" spans="1:7" ht="12.75">
      <c r="A6" s="9" t="s">
        <v>104</v>
      </c>
      <c r="B6" s="1"/>
      <c r="C6" s="1"/>
      <c r="D6" s="1"/>
      <c r="E6" s="1"/>
      <c r="F6" s="1"/>
      <c r="G6" s="1"/>
    </row>
    <row r="7" spans="1:7" ht="12.75">
      <c r="A7" s="9"/>
      <c r="B7" s="1"/>
      <c r="C7" s="1"/>
      <c r="D7" s="1"/>
      <c r="E7" s="1"/>
      <c r="F7" s="1"/>
      <c r="G7" s="1"/>
    </row>
    <row r="8" spans="2:7" ht="13.5">
      <c r="B8" s="4" t="str">
        <f>CONCATENATE(AA2," ",AB2," ",AC2," ",AD2)</f>
        <v>Rekapitulácia rozpočtu v EUR  </v>
      </c>
      <c r="G8" s="1"/>
    </row>
    <row r="9" spans="1:7" ht="12.75">
      <c r="A9" s="112" t="s">
        <v>64</v>
      </c>
      <c r="B9" s="112" t="s">
        <v>30</v>
      </c>
      <c r="C9" s="112" t="s">
        <v>65</v>
      </c>
      <c r="D9" s="112" t="s">
        <v>66</v>
      </c>
      <c r="E9" s="119" t="s">
        <v>67</v>
      </c>
      <c r="F9" s="119" t="s">
        <v>68</v>
      </c>
      <c r="G9" s="1"/>
    </row>
    <row r="10" spans="1:7" ht="12.75">
      <c r="A10" s="116"/>
      <c r="B10" s="116"/>
      <c r="C10" s="116" t="s">
        <v>69</v>
      </c>
      <c r="D10" s="116"/>
      <c r="E10" s="116" t="s">
        <v>66</v>
      </c>
      <c r="F10" s="116" t="s">
        <v>66</v>
      </c>
      <c r="G10" s="91"/>
    </row>
    <row r="12" spans="1:6" ht="12.75">
      <c r="A12" s="1" t="s">
        <v>122</v>
      </c>
      <c r="B12" s="6">
        <f>Prehlad!H30</f>
        <v>0</v>
      </c>
      <c r="C12" s="6">
        <f>Prehlad!I30</f>
        <v>0</v>
      </c>
      <c r="D12" s="6">
        <f>Prehlad!J30</f>
        <v>0</v>
      </c>
      <c r="E12" s="7">
        <f>Prehlad!L30</f>
        <v>0.001377</v>
      </c>
      <c r="F12" s="5">
        <f>Prehlad!N30</f>
        <v>0</v>
      </c>
    </row>
    <row r="13" spans="1:6" ht="12.75">
      <c r="A13" s="1" t="s">
        <v>158</v>
      </c>
      <c r="B13" s="6">
        <f>Prehlad!H34</f>
        <v>0</v>
      </c>
      <c r="C13" s="6">
        <f>Prehlad!I34</f>
        <v>0</v>
      </c>
      <c r="D13" s="6">
        <f>Prehlad!J34</f>
        <v>0</v>
      </c>
      <c r="E13" s="7">
        <f>Prehlad!L34</f>
        <v>1.4508032000000002</v>
      </c>
      <c r="F13" s="5">
        <f>Prehlad!N34</f>
        <v>0</v>
      </c>
    </row>
    <row r="14" spans="1:6" ht="12.75">
      <c r="A14" s="1" t="s">
        <v>163</v>
      </c>
      <c r="B14" s="6">
        <f>Prehlad!H54</f>
        <v>0</v>
      </c>
      <c r="C14" s="6">
        <f>Prehlad!I54</f>
        <v>0</v>
      </c>
      <c r="D14" s="6">
        <f>Prehlad!J54</f>
        <v>0</v>
      </c>
      <c r="E14" s="7">
        <f>Prehlad!L54</f>
        <v>352.16099846000003</v>
      </c>
      <c r="F14" s="5">
        <f>Prehlad!N54</f>
        <v>0</v>
      </c>
    </row>
    <row r="15" spans="1:6" ht="12.75">
      <c r="A15" s="1" t="s">
        <v>192</v>
      </c>
      <c r="B15" s="6">
        <f>Prehlad!H64</f>
        <v>0</v>
      </c>
      <c r="C15" s="6">
        <f>Prehlad!I64</f>
        <v>0</v>
      </c>
      <c r="D15" s="6">
        <f>Prehlad!J64</f>
        <v>0</v>
      </c>
      <c r="E15" s="7">
        <f>Prehlad!L64</f>
        <v>0.8142902799999998</v>
      </c>
      <c r="F15" s="5">
        <f>Prehlad!N64</f>
        <v>0</v>
      </c>
    </row>
    <row r="16" spans="1:6" ht="12.75">
      <c r="A16" s="1" t="s">
        <v>207</v>
      </c>
      <c r="B16" s="6">
        <f>Prehlad!H84</f>
        <v>0</v>
      </c>
      <c r="C16" s="6">
        <f>Prehlad!I84</f>
        <v>0</v>
      </c>
      <c r="D16" s="6">
        <f>Prehlad!J84</f>
        <v>0</v>
      </c>
      <c r="E16" s="7">
        <f>Prehlad!L84</f>
        <v>24.196417699999994</v>
      </c>
      <c r="F16" s="5">
        <f>Prehlad!N84</f>
        <v>1.9272000000000002</v>
      </c>
    </row>
    <row r="17" spans="1:6" ht="12.75">
      <c r="A17" s="1" t="s">
        <v>243</v>
      </c>
      <c r="B17" s="6">
        <f>Prehlad!H86</f>
        <v>0</v>
      </c>
      <c r="C17" s="6">
        <f>Prehlad!I86</f>
        <v>0</v>
      </c>
      <c r="D17" s="6">
        <f>Prehlad!J86</f>
        <v>0</v>
      </c>
      <c r="E17" s="7">
        <f>Prehlad!L86</f>
        <v>378.62388664</v>
      </c>
      <c r="F17" s="5">
        <f>Prehlad!N86</f>
        <v>1.9272000000000002</v>
      </c>
    </row>
    <row r="20" spans="1:6" ht="12.75">
      <c r="A20" s="1" t="s">
        <v>244</v>
      </c>
      <c r="B20" s="6">
        <f>Prehlad!H88</f>
        <v>0</v>
      </c>
      <c r="C20" s="6">
        <f>Prehlad!I88</f>
        <v>0</v>
      </c>
      <c r="D20" s="6">
        <f>Prehlad!J88</f>
        <v>0</v>
      </c>
      <c r="E20" s="7">
        <f>Prehlad!L88</f>
        <v>378.62388664</v>
      </c>
      <c r="F20" s="5">
        <f>Prehlad!N88</f>
        <v>1.9272000000000002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88"/>
  <sheetViews>
    <sheetView showGridLines="0" zoomScalePageLayoutView="0" workbookViewId="0" topLeftCell="A64">
      <selection activeCell="AA77" sqref="AA77"/>
    </sheetView>
  </sheetViews>
  <sheetFormatPr defaultColWidth="9.140625" defaultRowHeight="12.75"/>
  <cols>
    <col min="1" max="1" width="6.7109375" style="98" customWidth="1"/>
    <col min="2" max="2" width="3.7109375" style="99" customWidth="1"/>
    <col min="3" max="3" width="13.00390625" style="100" customWidth="1"/>
    <col min="4" max="4" width="35.7109375" style="121" customWidth="1"/>
    <col min="5" max="5" width="10.7109375" style="102" customWidth="1"/>
    <col min="6" max="6" width="5.28125" style="101" customWidth="1"/>
    <col min="7" max="7" width="8.7109375" style="103" customWidth="1"/>
    <col min="8" max="9" width="9.7109375" style="103" hidden="1" customWidth="1"/>
    <col min="10" max="10" width="9.7109375" style="103" customWidth="1"/>
    <col min="11" max="11" width="7.421875" style="104" hidden="1" customWidth="1"/>
    <col min="12" max="12" width="8.28125" style="104" hidden="1" customWidth="1"/>
    <col min="13" max="13" width="9.140625" style="102" hidden="1" customWidth="1"/>
    <col min="14" max="14" width="7.00390625" style="102" hidden="1" customWidth="1"/>
    <col min="15" max="15" width="3.57421875" style="101" customWidth="1"/>
    <col min="16" max="16" width="12.7109375" style="101" hidden="1" customWidth="1"/>
    <col min="17" max="19" width="13.28125" style="102" hidden="1" customWidth="1"/>
    <col min="20" max="20" width="10.57421875" style="105" hidden="1" customWidth="1"/>
    <col min="21" max="21" width="10.28125" style="105" hidden="1" customWidth="1"/>
    <col min="22" max="22" width="5.7109375" style="105" hidden="1" customWidth="1"/>
    <col min="23" max="23" width="9.140625" style="106" customWidth="1"/>
    <col min="24" max="25" width="5.7109375" style="101" customWidth="1"/>
    <col min="26" max="26" width="7.57421875" style="101" customWidth="1"/>
    <col min="27" max="27" width="24.8515625" style="101" customWidth="1"/>
    <col min="28" max="28" width="4.28125" style="101" customWidth="1"/>
    <col min="29" max="29" width="8.28125" style="101" customWidth="1"/>
    <col min="30" max="30" width="8.7109375" style="101" customWidth="1"/>
    <col min="31" max="34" width="9.140625" style="101" customWidth="1"/>
    <col min="35" max="16384" width="9.140625" style="1" customWidth="1"/>
  </cols>
  <sheetData>
    <row r="1" spans="1:34" ht="12.75">
      <c r="A1" s="9" t="s">
        <v>98</v>
      </c>
      <c r="B1" s="1"/>
      <c r="C1" s="1"/>
      <c r="D1" s="1"/>
      <c r="E1" s="9" t="s">
        <v>99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7" t="s">
        <v>5</v>
      </c>
      <c r="AA1" s="132" t="s">
        <v>6</v>
      </c>
      <c r="AB1" s="107" t="s">
        <v>7</v>
      </c>
      <c r="AC1" s="107" t="s">
        <v>8</v>
      </c>
      <c r="AD1" s="107" t="s">
        <v>9</v>
      </c>
      <c r="AE1" s="1"/>
      <c r="AF1" s="1"/>
      <c r="AG1" s="1"/>
      <c r="AH1" s="1"/>
    </row>
    <row r="2" spans="1:34" ht="12.75">
      <c r="A2" s="9" t="s">
        <v>59</v>
      </c>
      <c r="B2" s="1"/>
      <c r="C2" s="1"/>
      <c r="D2" s="1"/>
      <c r="E2" s="9" t="s">
        <v>100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7" t="s">
        <v>11</v>
      </c>
      <c r="AA2" s="108" t="s">
        <v>70</v>
      </c>
      <c r="AB2" s="108" t="s">
        <v>13</v>
      </c>
      <c r="AC2" s="108"/>
      <c r="AD2" s="109"/>
      <c r="AE2" s="1"/>
      <c r="AF2" s="1"/>
      <c r="AG2" s="1"/>
      <c r="AH2" s="1"/>
    </row>
    <row r="3" spans="1:34" ht="12.75">
      <c r="A3" s="9" t="s">
        <v>61</v>
      </c>
      <c r="B3" s="1"/>
      <c r="C3" s="1"/>
      <c r="D3" s="1"/>
      <c r="E3" s="9" t="s">
        <v>101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7" t="s">
        <v>14</v>
      </c>
      <c r="AA3" s="108" t="s">
        <v>71</v>
      </c>
      <c r="AB3" s="108" t="s">
        <v>13</v>
      </c>
      <c r="AC3" s="108" t="s">
        <v>16</v>
      </c>
      <c r="AD3" s="109" t="s">
        <v>17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7" t="s">
        <v>18</v>
      </c>
      <c r="AA4" s="108" t="s">
        <v>72</v>
      </c>
      <c r="AB4" s="108" t="s">
        <v>13</v>
      </c>
      <c r="AC4" s="108"/>
      <c r="AD4" s="109"/>
      <c r="AE4" s="1"/>
      <c r="AF4" s="1"/>
      <c r="AG4" s="1"/>
      <c r="AH4" s="1"/>
    </row>
    <row r="5" spans="1:34" ht="12.75">
      <c r="A5" s="9" t="s">
        <v>102</v>
      </c>
      <c r="B5" s="1"/>
      <c r="C5" s="1"/>
      <c r="D5" s="1"/>
      <c r="E5" s="1" t="s">
        <v>103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7" t="s">
        <v>24</v>
      </c>
      <c r="AA5" s="108" t="s">
        <v>71</v>
      </c>
      <c r="AB5" s="108" t="s">
        <v>13</v>
      </c>
      <c r="AC5" s="108" t="s">
        <v>16</v>
      </c>
      <c r="AD5" s="109" t="s">
        <v>17</v>
      </c>
      <c r="AE5" s="1"/>
      <c r="AF5" s="1"/>
      <c r="AG5" s="1"/>
      <c r="AH5" s="1"/>
    </row>
    <row r="6" spans="1:34" ht="12.75">
      <c r="A6" s="9" t="s">
        <v>104</v>
      </c>
      <c r="B6" s="1"/>
      <c r="C6" s="1"/>
      <c r="D6" s="1"/>
      <c r="E6" s="1" t="s">
        <v>105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112" t="s">
        <v>73</v>
      </c>
      <c r="B9" s="112" t="s">
        <v>74</v>
      </c>
      <c r="C9" s="112" t="s">
        <v>75</v>
      </c>
      <c r="D9" s="112" t="s">
        <v>76</v>
      </c>
      <c r="E9" s="112" t="s">
        <v>77</v>
      </c>
      <c r="F9" s="112" t="s">
        <v>78</v>
      </c>
      <c r="G9" s="112" t="s">
        <v>79</v>
      </c>
      <c r="H9" s="112" t="s">
        <v>30</v>
      </c>
      <c r="I9" s="112" t="s">
        <v>65</v>
      </c>
      <c r="J9" s="112" t="s">
        <v>66</v>
      </c>
      <c r="K9" s="113" t="s">
        <v>67</v>
      </c>
      <c r="L9" s="114"/>
      <c r="M9" s="115" t="s">
        <v>68</v>
      </c>
      <c r="N9" s="114"/>
      <c r="O9" s="112" t="s">
        <v>4</v>
      </c>
      <c r="P9" s="110" t="s">
        <v>80</v>
      </c>
      <c r="Q9" s="85" t="s">
        <v>77</v>
      </c>
      <c r="R9" s="85" t="s">
        <v>77</v>
      </c>
      <c r="S9" s="86" t="s">
        <v>77</v>
      </c>
      <c r="T9" s="90" t="s">
        <v>81</v>
      </c>
      <c r="U9" s="90" t="s">
        <v>82</v>
      </c>
      <c r="V9" s="90" t="s">
        <v>83</v>
      </c>
      <c r="W9" s="91"/>
      <c r="X9" s="91"/>
      <c r="Y9" s="91"/>
      <c r="Z9" s="120"/>
      <c r="AA9" s="120"/>
      <c r="AB9" s="1"/>
      <c r="AC9" s="1"/>
      <c r="AD9" s="1"/>
      <c r="AE9" s="1"/>
      <c r="AF9" s="1"/>
      <c r="AG9" s="1"/>
      <c r="AH9" s="1"/>
    </row>
    <row r="10" spans="1:34" ht="13.5" thickBot="1">
      <c r="A10" s="116" t="s">
        <v>84</v>
      </c>
      <c r="B10" s="116" t="s">
        <v>85</v>
      </c>
      <c r="C10" s="117"/>
      <c r="D10" s="116" t="s">
        <v>86</v>
      </c>
      <c r="E10" s="116" t="s">
        <v>87</v>
      </c>
      <c r="F10" s="116" t="s">
        <v>88</v>
      </c>
      <c r="G10" s="116" t="s">
        <v>89</v>
      </c>
      <c r="H10" s="116" t="s">
        <v>90</v>
      </c>
      <c r="I10" s="116" t="s">
        <v>69</v>
      </c>
      <c r="J10" s="116"/>
      <c r="K10" s="116" t="s">
        <v>79</v>
      </c>
      <c r="L10" s="116" t="s">
        <v>66</v>
      </c>
      <c r="M10" s="118" t="s">
        <v>79</v>
      </c>
      <c r="N10" s="116" t="s">
        <v>66</v>
      </c>
      <c r="O10" s="116" t="s">
        <v>91</v>
      </c>
      <c r="P10" s="111"/>
      <c r="Q10" s="87" t="s">
        <v>92</v>
      </c>
      <c r="R10" s="87" t="s">
        <v>93</v>
      </c>
      <c r="S10" s="88" t="s">
        <v>94</v>
      </c>
      <c r="T10" s="90" t="s">
        <v>95</v>
      </c>
      <c r="U10" s="90" t="s">
        <v>96</v>
      </c>
      <c r="V10" s="90" t="s">
        <v>97</v>
      </c>
      <c r="W10" s="91"/>
      <c r="X10" s="1"/>
      <c r="Y10" s="1"/>
      <c r="Z10" s="120"/>
      <c r="AA10" s="120"/>
      <c r="AB10" s="1"/>
      <c r="AC10" s="1"/>
      <c r="AD10" s="1"/>
      <c r="AE10" s="1"/>
      <c r="AF10" s="1"/>
      <c r="AG10" s="1"/>
      <c r="AH10" s="1"/>
    </row>
    <row r="11" ht="13.5" thickTop="1"/>
    <row r="12" ht="12.75">
      <c r="B12" s="131" t="s">
        <v>121</v>
      </c>
    </row>
    <row r="13" ht="12.75">
      <c r="B13" s="100" t="s">
        <v>122</v>
      </c>
    </row>
    <row r="14" spans="1:22" ht="12.75">
      <c r="A14" s="98">
        <v>1</v>
      </c>
      <c r="B14" s="99" t="s">
        <v>123</v>
      </c>
      <c r="C14" s="100" t="s">
        <v>124</v>
      </c>
      <c r="D14" s="121" t="s">
        <v>125</v>
      </c>
      <c r="E14" s="102">
        <v>108.568</v>
      </c>
      <c r="F14" s="101" t="s">
        <v>126</v>
      </c>
      <c r="G14" s="103">
        <v>0</v>
      </c>
      <c r="H14" s="103">
        <f>ROUND(E14*G14,2)</f>
        <v>0</v>
      </c>
      <c r="J14" s="103">
        <f>ROUND(E14*G14,2)</f>
        <v>0</v>
      </c>
      <c r="O14" s="101">
        <v>20</v>
      </c>
      <c r="P14" s="101" t="s">
        <v>127</v>
      </c>
      <c r="V14" s="105" t="s">
        <v>50</v>
      </c>
    </row>
    <row r="15" spans="4:22" ht="12.75">
      <c r="D15" s="121" t="s">
        <v>128</v>
      </c>
      <c r="V15" s="105" t="s">
        <v>0</v>
      </c>
    </row>
    <row r="16" spans="1:22" ht="12.75">
      <c r="A16" s="98">
        <v>2</v>
      </c>
      <c r="B16" s="99" t="s">
        <v>123</v>
      </c>
      <c r="C16" s="100" t="s">
        <v>129</v>
      </c>
      <c r="D16" s="121" t="s">
        <v>130</v>
      </c>
      <c r="E16" s="102">
        <v>108.568</v>
      </c>
      <c r="F16" s="101" t="s">
        <v>126</v>
      </c>
      <c r="G16" s="103">
        <v>0</v>
      </c>
      <c r="H16" s="103">
        <f aca="true" t="shared" si="0" ref="H16:H21">ROUND(E16*G16,2)</f>
        <v>0</v>
      </c>
      <c r="J16" s="103">
        <f aca="true" t="shared" si="1" ref="J16:J22">ROUND(E16*G16,2)</f>
        <v>0</v>
      </c>
      <c r="O16" s="101">
        <v>20</v>
      </c>
      <c r="P16" s="101" t="s">
        <v>127</v>
      </c>
      <c r="V16" s="105" t="s">
        <v>50</v>
      </c>
    </row>
    <row r="17" spans="1:22" ht="12.75">
      <c r="A17" s="98">
        <v>3</v>
      </c>
      <c r="B17" s="99" t="s">
        <v>131</v>
      </c>
      <c r="C17" s="100" t="s">
        <v>132</v>
      </c>
      <c r="D17" s="121" t="s">
        <v>133</v>
      </c>
      <c r="E17" s="102">
        <v>2.755</v>
      </c>
      <c r="F17" s="101" t="s">
        <v>126</v>
      </c>
      <c r="G17" s="103">
        <v>0</v>
      </c>
      <c r="H17" s="103">
        <f t="shared" si="0"/>
        <v>0</v>
      </c>
      <c r="J17" s="103">
        <f t="shared" si="1"/>
        <v>0</v>
      </c>
      <c r="O17" s="101">
        <v>20</v>
      </c>
      <c r="P17" s="101" t="s">
        <v>127</v>
      </c>
      <c r="V17" s="105" t="s">
        <v>50</v>
      </c>
    </row>
    <row r="18" spans="1:22" ht="14.25" customHeight="1">
      <c r="A18" s="98">
        <v>4</v>
      </c>
      <c r="B18" s="99" t="s">
        <v>131</v>
      </c>
      <c r="C18" s="100" t="s">
        <v>134</v>
      </c>
      <c r="D18" s="121" t="s">
        <v>135</v>
      </c>
      <c r="E18" s="102">
        <v>108.568</v>
      </c>
      <c r="F18" s="101" t="s">
        <v>126</v>
      </c>
      <c r="G18" s="103">
        <v>0</v>
      </c>
      <c r="H18" s="103">
        <f t="shared" si="0"/>
        <v>0</v>
      </c>
      <c r="J18" s="103">
        <f t="shared" si="1"/>
        <v>0</v>
      </c>
      <c r="O18" s="101">
        <v>20</v>
      </c>
      <c r="P18" s="101" t="s">
        <v>127</v>
      </c>
      <c r="V18" s="105" t="s">
        <v>50</v>
      </c>
    </row>
    <row r="19" spans="1:22" ht="12.75">
      <c r="A19" s="98">
        <v>5</v>
      </c>
      <c r="B19" s="99" t="s">
        <v>131</v>
      </c>
      <c r="C19" s="100" t="s">
        <v>136</v>
      </c>
      <c r="D19" s="121" t="s">
        <v>137</v>
      </c>
      <c r="E19" s="102">
        <v>2.755</v>
      </c>
      <c r="F19" s="101" t="s">
        <v>126</v>
      </c>
      <c r="G19" s="103">
        <v>0</v>
      </c>
      <c r="H19" s="103">
        <f t="shared" si="0"/>
        <v>0</v>
      </c>
      <c r="J19" s="103">
        <f t="shared" si="1"/>
        <v>0</v>
      </c>
      <c r="O19" s="101">
        <v>20</v>
      </c>
      <c r="P19" s="101" t="s">
        <v>127</v>
      </c>
      <c r="V19" s="105" t="s">
        <v>50</v>
      </c>
    </row>
    <row r="20" spans="1:22" ht="12.75">
      <c r="A20" s="98">
        <v>6</v>
      </c>
      <c r="B20" s="99" t="s">
        <v>131</v>
      </c>
      <c r="C20" s="100" t="s">
        <v>138</v>
      </c>
      <c r="D20" s="121" t="s">
        <v>139</v>
      </c>
      <c r="E20" s="102">
        <v>108.568</v>
      </c>
      <c r="F20" s="101" t="s">
        <v>126</v>
      </c>
      <c r="G20" s="103">
        <v>0</v>
      </c>
      <c r="H20" s="103">
        <f t="shared" si="0"/>
        <v>0</v>
      </c>
      <c r="J20" s="103">
        <f t="shared" si="1"/>
        <v>0</v>
      </c>
      <c r="O20" s="101">
        <v>20</v>
      </c>
      <c r="P20" s="101" t="s">
        <v>127</v>
      </c>
      <c r="V20" s="105" t="s">
        <v>50</v>
      </c>
    </row>
    <row r="21" spans="1:22" ht="12.75" customHeight="1">
      <c r="A21" s="98">
        <v>7</v>
      </c>
      <c r="B21" s="99" t="s">
        <v>131</v>
      </c>
      <c r="C21" s="100" t="s">
        <v>140</v>
      </c>
      <c r="D21" s="121" t="s">
        <v>141</v>
      </c>
      <c r="E21" s="102">
        <v>27.546</v>
      </c>
      <c r="F21" s="101" t="s">
        <v>142</v>
      </c>
      <c r="G21" s="103">
        <v>0</v>
      </c>
      <c r="H21" s="103">
        <f t="shared" si="0"/>
        <v>0</v>
      </c>
      <c r="J21" s="103">
        <f t="shared" si="1"/>
        <v>0</v>
      </c>
      <c r="O21" s="101">
        <v>20</v>
      </c>
      <c r="P21" s="101" t="s">
        <v>127</v>
      </c>
      <c r="V21" s="105" t="s">
        <v>50</v>
      </c>
    </row>
    <row r="22" spans="1:22" ht="12.75">
      <c r="A22" s="98">
        <v>8</v>
      </c>
      <c r="B22" s="99" t="s">
        <v>143</v>
      </c>
      <c r="C22" s="100" t="s">
        <v>144</v>
      </c>
      <c r="D22" s="121" t="s">
        <v>145</v>
      </c>
      <c r="E22" s="102">
        <v>1.377</v>
      </c>
      <c r="F22" s="101" t="s">
        <v>146</v>
      </c>
      <c r="G22" s="103">
        <v>0</v>
      </c>
      <c r="I22" s="103">
        <f>ROUND(E22*G22,2)</f>
        <v>0</v>
      </c>
      <c r="J22" s="103">
        <f t="shared" si="1"/>
        <v>0</v>
      </c>
      <c r="K22" s="104">
        <v>0.001</v>
      </c>
      <c r="L22" s="104">
        <f>E22*K22</f>
        <v>0.001377</v>
      </c>
      <c r="O22" s="101">
        <v>20</v>
      </c>
      <c r="P22" s="101" t="s">
        <v>127</v>
      </c>
      <c r="V22" s="105" t="s">
        <v>43</v>
      </c>
    </row>
    <row r="23" spans="4:22" ht="12.75">
      <c r="D23" s="121" t="s">
        <v>147</v>
      </c>
      <c r="G23" s="103">
        <v>0</v>
      </c>
      <c r="V23" s="105" t="s">
        <v>0</v>
      </c>
    </row>
    <row r="24" spans="1:22" ht="12.75">
      <c r="A24" s="98">
        <v>9</v>
      </c>
      <c r="B24" s="99" t="s">
        <v>131</v>
      </c>
      <c r="C24" s="100" t="s">
        <v>148</v>
      </c>
      <c r="D24" s="121" t="s">
        <v>149</v>
      </c>
      <c r="E24" s="102">
        <v>372.904</v>
      </c>
      <c r="F24" s="101" t="s">
        <v>142</v>
      </c>
      <c r="G24" s="103">
        <v>0</v>
      </c>
      <c r="H24" s="103">
        <f>ROUND(E24*G24,2)</f>
        <v>0</v>
      </c>
      <c r="J24" s="103">
        <f>ROUND(E24*G24,2)</f>
        <v>0</v>
      </c>
      <c r="O24" s="101">
        <v>20</v>
      </c>
      <c r="P24" s="101" t="s">
        <v>127</v>
      </c>
      <c r="V24" s="105" t="s">
        <v>50</v>
      </c>
    </row>
    <row r="25" spans="4:22" ht="12.75">
      <c r="D25" s="121" t="s">
        <v>150</v>
      </c>
      <c r="G25" s="103">
        <v>0</v>
      </c>
      <c r="V25" s="105" t="s">
        <v>0</v>
      </c>
    </row>
    <row r="26" spans="4:22" ht="12.75">
      <c r="D26" s="121" t="s">
        <v>151</v>
      </c>
      <c r="G26" s="103">
        <v>0</v>
      </c>
      <c r="V26" s="105" t="s">
        <v>0</v>
      </c>
    </row>
    <row r="27" spans="1:22" ht="12.75">
      <c r="A27" s="98">
        <v>10</v>
      </c>
      <c r="B27" s="99" t="s">
        <v>123</v>
      </c>
      <c r="C27" s="100" t="s">
        <v>152</v>
      </c>
      <c r="D27" s="121" t="s">
        <v>153</v>
      </c>
      <c r="E27" s="102">
        <v>27.546</v>
      </c>
      <c r="F27" s="101" t="s">
        <v>142</v>
      </c>
      <c r="G27" s="103">
        <v>0</v>
      </c>
      <c r="H27" s="103">
        <f>ROUND(E27*G27,2)</f>
        <v>0</v>
      </c>
      <c r="J27" s="103">
        <f>ROUND(E27*G27,2)</f>
        <v>0</v>
      </c>
      <c r="O27" s="101">
        <v>20</v>
      </c>
      <c r="P27" s="101" t="s">
        <v>127</v>
      </c>
      <c r="V27" s="105" t="s">
        <v>50</v>
      </c>
    </row>
    <row r="28" spans="1:22" ht="25.5">
      <c r="A28" s="98">
        <v>11</v>
      </c>
      <c r="B28" s="99" t="s">
        <v>123</v>
      </c>
      <c r="C28" s="100" t="s">
        <v>154</v>
      </c>
      <c r="D28" s="121" t="s">
        <v>155</v>
      </c>
      <c r="E28" s="102">
        <v>27.546</v>
      </c>
      <c r="F28" s="101" t="s">
        <v>142</v>
      </c>
      <c r="G28" s="103">
        <v>0</v>
      </c>
      <c r="H28" s="103">
        <f>ROUND(E28*G28,2)</f>
        <v>0</v>
      </c>
      <c r="J28" s="103">
        <f>ROUND(E28*G28,2)</f>
        <v>0</v>
      </c>
      <c r="O28" s="101">
        <v>20</v>
      </c>
      <c r="P28" s="101" t="s">
        <v>127</v>
      </c>
      <c r="V28" s="105" t="s">
        <v>50</v>
      </c>
    </row>
    <row r="29" spans="4:22" ht="25.5">
      <c r="D29" s="121" t="s">
        <v>156</v>
      </c>
      <c r="V29" s="105" t="s">
        <v>0</v>
      </c>
    </row>
    <row r="30" spans="4:14" ht="12.75">
      <c r="D30" s="133" t="s">
        <v>157</v>
      </c>
      <c r="E30" s="134">
        <f>J30</f>
        <v>0</v>
      </c>
      <c r="H30" s="134">
        <f>SUM(H12:H29)</f>
        <v>0</v>
      </c>
      <c r="I30" s="134">
        <f>SUM(I12:I29)</f>
        <v>0</v>
      </c>
      <c r="J30" s="134">
        <f>SUM(J12:J29)</f>
        <v>0</v>
      </c>
      <c r="L30" s="135">
        <f>SUM(L12:L29)</f>
        <v>0.001377</v>
      </c>
      <c r="N30" s="136">
        <f>SUM(N12:N29)</f>
        <v>0</v>
      </c>
    </row>
    <row r="32" ht="12.75">
      <c r="B32" s="100" t="s">
        <v>158</v>
      </c>
    </row>
    <row r="33" spans="1:22" ht="12.75">
      <c r="A33" s="98">
        <v>12</v>
      </c>
      <c r="B33" s="99" t="s">
        <v>159</v>
      </c>
      <c r="C33" s="100" t="s">
        <v>160</v>
      </c>
      <c r="D33" s="121" t="s">
        <v>161</v>
      </c>
      <c r="E33" s="102">
        <v>8.96</v>
      </c>
      <c r="F33" s="101" t="s">
        <v>142</v>
      </c>
      <c r="G33" s="103">
        <v>0</v>
      </c>
      <c r="H33" s="103">
        <f>ROUND(E33*G33,2)</f>
        <v>0</v>
      </c>
      <c r="J33" s="103">
        <f>ROUND(E33*G33,2)</f>
        <v>0</v>
      </c>
      <c r="K33" s="104">
        <v>0.16192</v>
      </c>
      <c r="L33" s="104">
        <f>E33*K33</f>
        <v>1.4508032000000002</v>
      </c>
      <c r="O33" s="101">
        <v>20</v>
      </c>
      <c r="P33" s="101" t="s">
        <v>127</v>
      </c>
      <c r="V33" s="105" t="s">
        <v>50</v>
      </c>
    </row>
    <row r="34" spans="4:14" ht="12.75">
      <c r="D34" s="133" t="s">
        <v>162</v>
      </c>
      <c r="E34" s="134">
        <f>J34</f>
        <v>0</v>
      </c>
      <c r="G34" s="103">
        <v>0</v>
      </c>
      <c r="H34" s="134">
        <f>SUM(H32:H33)</f>
        <v>0</v>
      </c>
      <c r="I34" s="134">
        <f>SUM(I32:I33)</f>
        <v>0</v>
      </c>
      <c r="J34" s="134">
        <f>SUM(J32:J33)</f>
        <v>0</v>
      </c>
      <c r="L34" s="135">
        <f>SUM(L32:L33)</f>
        <v>1.4508032000000002</v>
      </c>
      <c r="N34" s="136">
        <f>SUM(N32:N33)</f>
        <v>0</v>
      </c>
    </row>
    <row r="35" ht="12.75">
      <c r="G35" s="103">
        <v>0</v>
      </c>
    </row>
    <row r="36" spans="2:7" ht="12.75">
      <c r="B36" s="100" t="s">
        <v>163</v>
      </c>
      <c r="G36" s="103">
        <v>0</v>
      </c>
    </row>
    <row r="37" spans="1:22" ht="12.75">
      <c r="A37" s="98">
        <v>13</v>
      </c>
      <c r="B37" s="99" t="s">
        <v>159</v>
      </c>
      <c r="C37" s="100" t="s">
        <v>164</v>
      </c>
      <c r="D37" s="121" t="s">
        <v>165</v>
      </c>
      <c r="E37" s="102">
        <v>331.444</v>
      </c>
      <c r="F37" s="101" t="s">
        <v>142</v>
      </c>
      <c r="G37" s="103">
        <v>0</v>
      </c>
      <c r="H37" s="103">
        <f>ROUND(E37*G37,2)</f>
        <v>0</v>
      </c>
      <c r="J37" s="103">
        <f>ROUND(E37*G37,2)</f>
        <v>0</v>
      </c>
      <c r="K37" s="104">
        <v>0.30361</v>
      </c>
      <c r="L37" s="104">
        <f>E37*K37</f>
        <v>100.62971284</v>
      </c>
      <c r="O37" s="101">
        <v>20</v>
      </c>
      <c r="P37" s="101" t="s">
        <v>127</v>
      </c>
      <c r="V37" s="105" t="s">
        <v>50</v>
      </c>
    </row>
    <row r="38" spans="4:22" ht="12.75">
      <c r="D38" s="121" t="s">
        <v>166</v>
      </c>
      <c r="G38" s="103">
        <v>0</v>
      </c>
      <c r="V38" s="105" t="s">
        <v>0</v>
      </c>
    </row>
    <row r="39" spans="1:22" ht="12.75">
      <c r="A39" s="98">
        <v>14</v>
      </c>
      <c r="B39" s="99" t="s">
        <v>159</v>
      </c>
      <c r="C39" s="100" t="s">
        <v>167</v>
      </c>
      <c r="D39" s="121" t="s">
        <v>168</v>
      </c>
      <c r="E39" s="102">
        <v>32.5</v>
      </c>
      <c r="F39" s="101" t="s">
        <v>142</v>
      </c>
      <c r="G39" s="103">
        <v>0</v>
      </c>
      <c r="H39" s="103">
        <f>ROUND(E39*G39,2)</f>
        <v>0</v>
      </c>
      <c r="J39" s="103">
        <f>ROUND(E39*G39,2)</f>
        <v>0</v>
      </c>
      <c r="K39" s="104">
        <v>0.27994</v>
      </c>
      <c r="L39" s="104">
        <f>E39*K39</f>
        <v>9.09805</v>
      </c>
      <c r="O39" s="101">
        <v>20</v>
      </c>
      <c r="P39" s="101" t="s">
        <v>127</v>
      </c>
      <c r="V39" s="105" t="s">
        <v>50</v>
      </c>
    </row>
    <row r="40" spans="4:22" ht="12.75">
      <c r="D40" s="121" t="s">
        <v>169</v>
      </c>
      <c r="G40" s="103">
        <v>0</v>
      </c>
      <c r="V40" s="105" t="s">
        <v>0</v>
      </c>
    </row>
    <row r="41" spans="1:22" ht="12.75">
      <c r="A41" s="98">
        <v>15</v>
      </c>
      <c r="B41" s="99" t="s">
        <v>159</v>
      </c>
      <c r="C41" s="100" t="s">
        <v>170</v>
      </c>
      <c r="D41" s="121" t="s">
        <v>171</v>
      </c>
      <c r="E41" s="102">
        <v>322.944</v>
      </c>
      <c r="F41" s="101" t="s">
        <v>142</v>
      </c>
      <c r="G41" s="103">
        <v>0</v>
      </c>
      <c r="H41" s="103">
        <f>ROUND(E41*G41,2)</f>
        <v>0</v>
      </c>
      <c r="J41" s="103">
        <f>ROUND(E41*G41,2)</f>
        <v>0</v>
      </c>
      <c r="K41" s="104">
        <v>0.3708</v>
      </c>
      <c r="L41" s="104">
        <f>E41*K41</f>
        <v>119.74763520000002</v>
      </c>
      <c r="O41" s="101">
        <v>20</v>
      </c>
      <c r="P41" s="101" t="s">
        <v>127</v>
      </c>
      <c r="V41" s="105" t="s">
        <v>50</v>
      </c>
    </row>
    <row r="42" spans="4:22" ht="12.75">
      <c r="D42" s="121" t="s">
        <v>172</v>
      </c>
      <c r="G42" s="103">
        <v>0</v>
      </c>
      <c r="V42" s="105" t="s">
        <v>0</v>
      </c>
    </row>
    <row r="43" spans="1:22" ht="12.75">
      <c r="A43" s="98">
        <v>16</v>
      </c>
      <c r="B43" s="99" t="s">
        <v>159</v>
      </c>
      <c r="C43" s="100" t="s">
        <v>173</v>
      </c>
      <c r="D43" s="121" t="s">
        <v>174</v>
      </c>
      <c r="E43" s="102">
        <v>8.96</v>
      </c>
      <c r="F43" s="101" t="s">
        <v>142</v>
      </c>
      <c r="G43" s="103">
        <v>0</v>
      </c>
      <c r="H43" s="103">
        <f>ROUND(E43*G43,2)</f>
        <v>0</v>
      </c>
      <c r="J43" s="103">
        <f>ROUND(E43*G43,2)</f>
        <v>0</v>
      </c>
      <c r="K43" s="104">
        <v>0.46166</v>
      </c>
      <c r="L43" s="104">
        <f>E43*K43</f>
        <v>4.1364736</v>
      </c>
      <c r="O43" s="101">
        <v>20</v>
      </c>
      <c r="P43" s="101" t="s">
        <v>127</v>
      </c>
      <c r="V43" s="105" t="s">
        <v>50</v>
      </c>
    </row>
    <row r="44" spans="1:22" ht="25.5">
      <c r="A44" s="98">
        <v>17</v>
      </c>
      <c r="B44" s="99" t="s">
        <v>159</v>
      </c>
      <c r="C44" s="100" t="s">
        <v>175</v>
      </c>
      <c r="D44" s="121" t="s">
        <v>176</v>
      </c>
      <c r="E44" s="102">
        <v>310.194</v>
      </c>
      <c r="F44" s="101" t="s">
        <v>142</v>
      </c>
      <c r="G44" s="103">
        <v>0</v>
      </c>
      <c r="H44" s="103">
        <f>ROUND(E44*G44,2)</f>
        <v>0</v>
      </c>
      <c r="J44" s="103">
        <f>ROUND(E44*G44,2)</f>
        <v>0</v>
      </c>
      <c r="K44" s="104">
        <v>0.25087</v>
      </c>
      <c r="L44" s="104">
        <f>E44*K44</f>
        <v>77.81836878</v>
      </c>
      <c r="O44" s="101">
        <v>20</v>
      </c>
      <c r="P44" s="101" t="s">
        <v>127</v>
      </c>
      <c r="V44" s="105" t="s">
        <v>50</v>
      </c>
    </row>
    <row r="45" spans="1:22" ht="12.75">
      <c r="A45" s="98">
        <v>18</v>
      </c>
      <c r="B45" s="99" t="s">
        <v>159</v>
      </c>
      <c r="C45" s="100" t="s">
        <v>177</v>
      </c>
      <c r="D45" s="121" t="s">
        <v>178</v>
      </c>
      <c r="E45" s="102">
        <v>1.913</v>
      </c>
      <c r="F45" s="101" t="s">
        <v>126</v>
      </c>
      <c r="G45" s="103">
        <v>0</v>
      </c>
      <c r="H45" s="103">
        <f>ROUND(E45*G45,2)</f>
        <v>0</v>
      </c>
      <c r="J45" s="103">
        <f>ROUND(E45*G45,2)</f>
        <v>0</v>
      </c>
      <c r="O45" s="101">
        <v>20</v>
      </c>
      <c r="P45" s="101" t="s">
        <v>127</v>
      </c>
      <c r="V45" s="105" t="s">
        <v>50</v>
      </c>
    </row>
    <row r="46" spans="4:22" ht="12.75">
      <c r="D46" s="121" t="s">
        <v>179</v>
      </c>
      <c r="G46" s="103">
        <v>0</v>
      </c>
      <c r="V46" s="105" t="s">
        <v>0</v>
      </c>
    </row>
    <row r="47" spans="1:22" ht="12.75">
      <c r="A47" s="98">
        <v>19</v>
      </c>
      <c r="B47" s="99" t="s">
        <v>159</v>
      </c>
      <c r="C47" s="100" t="s">
        <v>180</v>
      </c>
      <c r="D47" s="121" t="s">
        <v>181</v>
      </c>
      <c r="E47" s="102">
        <v>310.194</v>
      </c>
      <c r="F47" s="101" t="s">
        <v>142</v>
      </c>
      <c r="G47" s="103">
        <v>0</v>
      </c>
      <c r="H47" s="103">
        <f>ROUND(E47*G47,2)</f>
        <v>0</v>
      </c>
      <c r="J47" s="103">
        <f>ROUND(E47*G47,2)</f>
        <v>0</v>
      </c>
      <c r="K47" s="104">
        <v>0.12341</v>
      </c>
      <c r="L47" s="104">
        <f>E47*K47</f>
        <v>38.281041540000004</v>
      </c>
      <c r="O47" s="101">
        <v>20</v>
      </c>
      <c r="P47" s="101" t="s">
        <v>127</v>
      </c>
      <c r="V47" s="105" t="s">
        <v>50</v>
      </c>
    </row>
    <row r="48" spans="4:22" ht="12.75" customHeight="1">
      <c r="D48" s="121" t="s">
        <v>182</v>
      </c>
      <c r="G48" s="103">
        <v>0</v>
      </c>
      <c r="V48" s="105" t="s">
        <v>0</v>
      </c>
    </row>
    <row r="49" spans="4:22" ht="13.5" customHeight="1">
      <c r="D49" s="121" t="s">
        <v>183</v>
      </c>
      <c r="G49" s="103">
        <v>0</v>
      </c>
      <c r="V49" s="105" t="s">
        <v>0</v>
      </c>
    </row>
    <row r="50" spans="4:22" ht="12.75">
      <c r="D50" s="121" t="s">
        <v>184</v>
      </c>
      <c r="G50" s="103">
        <v>0</v>
      </c>
      <c r="V50" s="105" t="s">
        <v>0</v>
      </c>
    </row>
    <row r="51" spans="1:22" ht="25.5">
      <c r="A51" s="98">
        <v>20</v>
      </c>
      <c r="B51" s="99" t="s">
        <v>159</v>
      </c>
      <c r="C51" s="100" t="s">
        <v>185</v>
      </c>
      <c r="D51" s="121" t="s">
        <v>186</v>
      </c>
      <c r="E51" s="102">
        <v>8.96</v>
      </c>
      <c r="F51" s="101" t="s">
        <v>142</v>
      </c>
      <c r="G51" s="103">
        <v>0</v>
      </c>
      <c r="H51" s="103">
        <f>ROUND(E51*G51,2)</f>
        <v>0</v>
      </c>
      <c r="J51" s="103">
        <f>ROUND(E51*G51,2)</f>
        <v>0</v>
      </c>
      <c r="K51" s="104">
        <v>0.0842</v>
      </c>
      <c r="L51" s="104">
        <f>E51*K51</f>
        <v>0.754432</v>
      </c>
      <c r="O51" s="101">
        <v>20</v>
      </c>
      <c r="P51" s="101" t="s">
        <v>127</v>
      </c>
      <c r="V51" s="105" t="s">
        <v>50</v>
      </c>
    </row>
    <row r="52" spans="1:22" ht="12.75">
      <c r="A52" s="98">
        <v>21</v>
      </c>
      <c r="B52" s="99" t="s">
        <v>143</v>
      </c>
      <c r="C52" s="100" t="s">
        <v>187</v>
      </c>
      <c r="D52" s="121" t="s">
        <v>188</v>
      </c>
      <c r="E52" s="102">
        <v>9.139</v>
      </c>
      <c r="F52" s="101" t="s">
        <v>142</v>
      </c>
      <c r="G52" s="103">
        <v>0</v>
      </c>
      <c r="I52" s="103">
        <f>ROUND(E52*G52,2)</f>
        <v>0</v>
      </c>
      <c r="J52" s="103">
        <f>ROUND(E52*G52,2)</f>
        <v>0</v>
      </c>
      <c r="K52" s="104">
        <v>0.1855</v>
      </c>
      <c r="L52" s="104">
        <f>E52*K52</f>
        <v>1.6952844999999999</v>
      </c>
      <c r="O52" s="101">
        <v>20</v>
      </c>
      <c r="P52" s="101" t="s">
        <v>127</v>
      </c>
      <c r="V52" s="105" t="s">
        <v>43</v>
      </c>
    </row>
    <row r="53" spans="1:22" ht="25.5">
      <c r="A53" s="98">
        <v>22</v>
      </c>
      <c r="B53" s="99" t="s">
        <v>159</v>
      </c>
      <c r="C53" s="100" t="s">
        <v>189</v>
      </c>
      <c r="D53" s="121" t="s">
        <v>190</v>
      </c>
      <c r="E53" s="102">
        <v>8.96</v>
      </c>
      <c r="F53" s="101" t="s">
        <v>142</v>
      </c>
      <c r="G53" s="103">
        <v>0</v>
      </c>
      <c r="H53" s="103">
        <f>ROUND(E53*G53,2)</f>
        <v>0</v>
      </c>
      <c r="J53" s="103">
        <f>ROUND(E53*G53,2)</f>
        <v>0</v>
      </c>
      <c r="O53" s="101">
        <v>20</v>
      </c>
      <c r="P53" s="101" t="s">
        <v>127</v>
      </c>
      <c r="V53" s="105" t="s">
        <v>50</v>
      </c>
    </row>
    <row r="54" spans="4:14" ht="12.75">
      <c r="D54" s="133" t="s">
        <v>191</v>
      </c>
      <c r="E54" s="134">
        <f>J54</f>
        <v>0</v>
      </c>
      <c r="H54" s="134">
        <f>SUM(H36:H53)</f>
        <v>0</v>
      </c>
      <c r="I54" s="134">
        <f>SUM(I36:I53)</f>
        <v>0</v>
      </c>
      <c r="J54" s="134">
        <f>SUM(J36:J53)</f>
        <v>0</v>
      </c>
      <c r="L54" s="135">
        <f>SUM(L36:L53)</f>
        <v>352.16099846000003</v>
      </c>
      <c r="N54" s="136">
        <f>SUM(N36:N53)</f>
        <v>0</v>
      </c>
    </row>
    <row r="56" ht="12.75">
      <c r="B56" s="100" t="s">
        <v>192</v>
      </c>
    </row>
    <row r="57" spans="1:22" ht="25.5">
      <c r="A57" s="98">
        <v>23</v>
      </c>
      <c r="B57" s="99" t="s">
        <v>193</v>
      </c>
      <c r="C57" s="100" t="s">
        <v>194</v>
      </c>
      <c r="D57" s="121" t="s">
        <v>195</v>
      </c>
      <c r="E57" s="102">
        <v>0.345</v>
      </c>
      <c r="F57" s="101" t="s">
        <v>126</v>
      </c>
      <c r="G57" s="103">
        <v>0</v>
      </c>
      <c r="H57" s="103">
        <f>ROUND(E57*G57,2)</f>
        <v>0</v>
      </c>
      <c r="J57" s="103">
        <f>ROUND(E57*G57,2)</f>
        <v>0</v>
      </c>
      <c r="K57" s="104">
        <v>2.33873</v>
      </c>
      <c r="L57" s="104">
        <f>E57*K57</f>
        <v>0.8068618499999999</v>
      </c>
      <c r="O57" s="101">
        <v>20</v>
      </c>
      <c r="P57" s="101" t="s">
        <v>127</v>
      </c>
      <c r="V57" s="105" t="s">
        <v>50</v>
      </c>
    </row>
    <row r="58" spans="4:22" ht="12.75">
      <c r="D58" s="121" t="s">
        <v>196</v>
      </c>
      <c r="V58" s="105" t="s">
        <v>0</v>
      </c>
    </row>
    <row r="59" spans="1:22" ht="12.75">
      <c r="A59" s="98">
        <v>24</v>
      </c>
      <c r="B59" s="99" t="s">
        <v>193</v>
      </c>
      <c r="C59" s="100" t="s">
        <v>197</v>
      </c>
      <c r="D59" s="121" t="s">
        <v>198</v>
      </c>
      <c r="E59" s="102">
        <v>0.345</v>
      </c>
      <c r="F59" s="101" t="s">
        <v>126</v>
      </c>
      <c r="G59" s="103">
        <v>0</v>
      </c>
      <c r="H59" s="103">
        <f>ROUND(E59*G59,2)</f>
        <v>0</v>
      </c>
      <c r="J59" s="103">
        <f>ROUND(E59*G59,2)</f>
        <v>0</v>
      </c>
      <c r="K59" s="104">
        <v>0.01</v>
      </c>
      <c r="L59" s="104">
        <f>E59*K59</f>
        <v>0.00345</v>
      </c>
      <c r="O59" s="101">
        <v>20</v>
      </c>
      <c r="P59" s="101" t="s">
        <v>127</v>
      </c>
      <c r="V59" s="105" t="s">
        <v>50</v>
      </c>
    </row>
    <row r="60" spans="1:22" ht="12.75">
      <c r="A60" s="98">
        <v>25</v>
      </c>
      <c r="B60" s="99" t="s">
        <v>193</v>
      </c>
      <c r="C60" s="100" t="s">
        <v>199</v>
      </c>
      <c r="D60" s="121" t="s">
        <v>200</v>
      </c>
      <c r="E60" s="102">
        <v>0.345</v>
      </c>
      <c r="F60" s="101" t="s">
        <v>126</v>
      </c>
      <c r="G60" s="103">
        <v>0</v>
      </c>
      <c r="H60" s="103">
        <f>ROUND(E60*G60,2)</f>
        <v>0</v>
      </c>
      <c r="J60" s="103">
        <f>ROUND(E60*G60,2)</f>
        <v>0</v>
      </c>
      <c r="O60" s="101">
        <v>20</v>
      </c>
      <c r="P60" s="101" t="s">
        <v>127</v>
      </c>
      <c r="V60" s="105" t="s">
        <v>50</v>
      </c>
    </row>
    <row r="61" spans="1:22" ht="12.75">
      <c r="A61" s="98">
        <v>26</v>
      </c>
      <c r="B61" s="99" t="s">
        <v>193</v>
      </c>
      <c r="C61" s="100" t="s">
        <v>201</v>
      </c>
      <c r="D61" s="121" t="s">
        <v>202</v>
      </c>
      <c r="E61" s="102">
        <v>0.461</v>
      </c>
      <c r="F61" s="101" t="s">
        <v>142</v>
      </c>
      <c r="G61" s="103">
        <v>0</v>
      </c>
      <c r="H61" s="103">
        <f>ROUND(E61*G61,2)</f>
        <v>0</v>
      </c>
      <c r="J61" s="103">
        <f>ROUND(E61*G61,2)</f>
        <v>0</v>
      </c>
      <c r="K61" s="104">
        <v>0.00863</v>
      </c>
      <c r="L61" s="104">
        <f>E61*K61</f>
        <v>0.003978430000000001</v>
      </c>
      <c r="O61" s="101">
        <v>20</v>
      </c>
      <c r="P61" s="101" t="s">
        <v>127</v>
      </c>
      <c r="V61" s="105" t="s">
        <v>50</v>
      </c>
    </row>
    <row r="62" spans="4:22" ht="12.75">
      <c r="D62" s="121" t="s">
        <v>203</v>
      </c>
      <c r="V62" s="105" t="s">
        <v>0</v>
      </c>
    </row>
    <row r="63" spans="1:22" ht="12.75">
      <c r="A63" s="98">
        <v>27</v>
      </c>
      <c r="B63" s="99" t="s">
        <v>193</v>
      </c>
      <c r="C63" s="100" t="s">
        <v>204</v>
      </c>
      <c r="D63" s="121" t="s">
        <v>205</v>
      </c>
      <c r="E63" s="102">
        <v>0.461</v>
      </c>
      <c r="F63" s="101" t="s">
        <v>142</v>
      </c>
      <c r="G63" s="103">
        <v>0</v>
      </c>
      <c r="H63" s="103">
        <f>ROUND(E63*G63,2)</f>
        <v>0</v>
      </c>
      <c r="J63" s="103">
        <f>ROUND(E63*G63,2)</f>
        <v>0</v>
      </c>
      <c r="O63" s="101">
        <v>20</v>
      </c>
      <c r="P63" s="101" t="s">
        <v>127</v>
      </c>
      <c r="V63" s="105" t="s">
        <v>50</v>
      </c>
    </row>
    <row r="64" spans="4:14" ht="12.75">
      <c r="D64" s="133" t="s">
        <v>206</v>
      </c>
      <c r="E64" s="134">
        <f>J64</f>
        <v>0</v>
      </c>
      <c r="H64" s="134">
        <f>SUM(H56:H63)</f>
        <v>0</v>
      </c>
      <c r="I64" s="134">
        <f>SUM(I56:I63)</f>
        <v>0</v>
      </c>
      <c r="J64" s="134">
        <f>SUM(J56:J63)</f>
        <v>0</v>
      </c>
      <c r="L64" s="135">
        <f>SUM(L56:L63)</f>
        <v>0.8142902799999998</v>
      </c>
      <c r="N64" s="136">
        <f>SUM(N56:N63)</f>
        <v>0</v>
      </c>
    </row>
    <row r="66" ht="12.75">
      <c r="B66" s="100" t="s">
        <v>207</v>
      </c>
    </row>
    <row r="67" spans="1:22" ht="25.5">
      <c r="A67" s="98">
        <v>28</v>
      </c>
      <c r="B67" s="99" t="s">
        <v>159</v>
      </c>
      <c r="C67" s="100" t="s">
        <v>208</v>
      </c>
      <c r="D67" s="121" t="s">
        <v>209</v>
      </c>
      <c r="E67" s="102">
        <v>24.06</v>
      </c>
      <c r="F67" s="101" t="s">
        <v>210</v>
      </c>
      <c r="G67" s="103">
        <v>0</v>
      </c>
      <c r="H67" s="103">
        <f>ROUND(E67*G67,2)</f>
        <v>0</v>
      </c>
      <c r="J67" s="103">
        <f>ROUND(E67*G67,2)</f>
        <v>0</v>
      </c>
      <c r="K67" s="104">
        <v>0.10562</v>
      </c>
      <c r="L67" s="104">
        <f>E67*K67</f>
        <v>2.5412172</v>
      </c>
      <c r="O67" s="101">
        <v>20</v>
      </c>
      <c r="P67" s="101" t="s">
        <v>127</v>
      </c>
      <c r="V67" s="105" t="s">
        <v>50</v>
      </c>
    </row>
    <row r="68" spans="1:22" ht="12.75">
      <c r="A68" s="98">
        <v>29</v>
      </c>
      <c r="B68" s="99" t="s">
        <v>143</v>
      </c>
      <c r="C68" s="100" t="s">
        <v>211</v>
      </c>
      <c r="D68" s="121" t="s">
        <v>212</v>
      </c>
      <c r="E68" s="102">
        <v>25</v>
      </c>
      <c r="F68" s="101" t="s">
        <v>213</v>
      </c>
      <c r="G68" s="103">
        <v>0</v>
      </c>
      <c r="I68" s="103">
        <f>ROUND(E68*G68,2)</f>
        <v>0</v>
      </c>
      <c r="J68" s="103">
        <f>ROUND(E68*G68,2)</f>
        <v>0</v>
      </c>
      <c r="K68" s="104">
        <v>0.022</v>
      </c>
      <c r="L68" s="104">
        <f>E68*K68</f>
        <v>0.5499999999999999</v>
      </c>
      <c r="O68" s="101">
        <v>20</v>
      </c>
      <c r="P68" s="101" t="s">
        <v>127</v>
      </c>
      <c r="V68" s="105" t="s">
        <v>43</v>
      </c>
    </row>
    <row r="69" spans="1:22" ht="25.5">
      <c r="A69" s="98">
        <v>30</v>
      </c>
      <c r="B69" s="99" t="s">
        <v>131</v>
      </c>
      <c r="C69" s="100" t="s">
        <v>214</v>
      </c>
      <c r="D69" s="121" t="s">
        <v>215</v>
      </c>
      <c r="E69" s="102">
        <v>23</v>
      </c>
      <c r="F69" s="101" t="s">
        <v>210</v>
      </c>
      <c r="G69" s="103">
        <v>0</v>
      </c>
      <c r="H69" s="103">
        <f>ROUND(E69*G69,2)</f>
        <v>0</v>
      </c>
      <c r="J69" s="103">
        <f>ROUND(E69*G69,2)</f>
        <v>0</v>
      </c>
      <c r="O69" s="101">
        <v>20</v>
      </c>
      <c r="P69" s="101" t="s">
        <v>127</v>
      </c>
      <c r="V69" s="105" t="s">
        <v>50</v>
      </c>
    </row>
    <row r="70" spans="4:22" ht="12.75">
      <c r="D70" s="121" t="s">
        <v>216</v>
      </c>
      <c r="V70" s="105" t="s">
        <v>0</v>
      </c>
    </row>
    <row r="71" spans="1:22" ht="25.5">
      <c r="A71" s="98">
        <v>31</v>
      </c>
      <c r="B71" s="99" t="s">
        <v>131</v>
      </c>
      <c r="C71" s="100" t="s">
        <v>217</v>
      </c>
      <c r="D71" s="121" t="s">
        <v>218</v>
      </c>
      <c r="E71" s="102">
        <v>23</v>
      </c>
      <c r="F71" s="101" t="s">
        <v>210</v>
      </c>
      <c r="G71" s="103">
        <v>0</v>
      </c>
      <c r="H71" s="103">
        <f>ROUND(E71*G71,2)</f>
        <v>0</v>
      </c>
      <c r="J71" s="103">
        <f>ROUND(E71*G71,2)</f>
        <v>0</v>
      </c>
      <c r="K71" s="104">
        <v>3E-05</v>
      </c>
      <c r="L71" s="104">
        <f>E71*K71</f>
        <v>0.00069</v>
      </c>
      <c r="O71" s="101">
        <v>20</v>
      </c>
      <c r="P71" s="101" t="s">
        <v>127</v>
      </c>
      <c r="V71" s="105" t="s">
        <v>50</v>
      </c>
    </row>
    <row r="72" spans="1:22" ht="25.5">
      <c r="A72" s="98">
        <v>32</v>
      </c>
      <c r="B72" s="99" t="s">
        <v>159</v>
      </c>
      <c r="C72" s="100" t="s">
        <v>219</v>
      </c>
      <c r="D72" s="121" t="s">
        <v>220</v>
      </c>
      <c r="E72" s="102">
        <v>43</v>
      </c>
      <c r="F72" s="101" t="s">
        <v>210</v>
      </c>
      <c r="G72" s="103">
        <v>0</v>
      </c>
      <c r="H72" s="103">
        <f>ROUND(E72*G72,2)</f>
        <v>0</v>
      </c>
      <c r="J72" s="103">
        <f>ROUND(E72*G72,2)</f>
        <v>0</v>
      </c>
      <c r="K72" s="104">
        <v>0.17114</v>
      </c>
      <c r="L72" s="104">
        <f>E72*K72</f>
        <v>7.359019999999999</v>
      </c>
      <c r="O72" s="101">
        <v>20</v>
      </c>
      <c r="P72" s="101" t="s">
        <v>127</v>
      </c>
      <c r="V72" s="105" t="s">
        <v>50</v>
      </c>
    </row>
    <row r="73" spans="1:22" ht="12.75">
      <c r="A73" s="98">
        <v>33</v>
      </c>
      <c r="B73" s="99" t="s">
        <v>143</v>
      </c>
      <c r="C73" s="100" t="s">
        <v>221</v>
      </c>
      <c r="D73" s="121" t="s">
        <v>222</v>
      </c>
      <c r="E73" s="102">
        <v>144.767</v>
      </c>
      <c r="F73" s="101" t="s">
        <v>213</v>
      </c>
      <c r="G73" s="103">
        <v>0</v>
      </c>
      <c r="I73" s="103">
        <f>ROUND(E73*G73,2)</f>
        <v>0</v>
      </c>
      <c r="J73" s="103">
        <f>ROUND(E73*G73,2)</f>
        <v>0</v>
      </c>
      <c r="K73" s="104">
        <v>0.034</v>
      </c>
      <c r="L73" s="104">
        <f>E73*K73</f>
        <v>4.922078</v>
      </c>
      <c r="O73" s="101">
        <v>20</v>
      </c>
      <c r="P73" s="101" t="s">
        <v>127</v>
      </c>
      <c r="V73" s="105" t="s">
        <v>43</v>
      </c>
    </row>
    <row r="74" spans="4:22" ht="12.75">
      <c r="D74" s="121" t="s">
        <v>223</v>
      </c>
      <c r="V74" s="105" t="s">
        <v>0</v>
      </c>
    </row>
    <row r="75" spans="1:22" ht="25.5">
      <c r="A75" s="98">
        <v>34</v>
      </c>
      <c r="B75" s="99" t="s">
        <v>159</v>
      </c>
      <c r="C75" s="100" t="s">
        <v>224</v>
      </c>
      <c r="D75" s="121" t="s">
        <v>225</v>
      </c>
      <c r="E75" s="102">
        <v>139.75</v>
      </c>
      <c r="F75" s="101" t="s">
        <v>142</v>
      </c>
      <c r="G75" s="103">
        <v>0</v>
      </c>
      <c r="H75" s="103">
        <f>ROUND(E75*G75,2)</f>
        <v>0</v>
      </c>
      <c r="J75" s="103">
        <f>ROUND(E75*G75,2)</f>
        <v>0</v>
      </c>
      <c r="K75" s="104">
        <v>0.02807</v>
      </c>
      <c r="L75" s="104">
        <f>E75*K75</f>
        <v>3.9227825000000003</v>
      </c>
      <c r="O75" s="101">
        <v>20</v>
      </c>
      <c r="P75" s="101" t="s">
        <v>127</v>
      </c>
      <c r="V75" s="105" t="s">
        <v>50</v>
      </c>
    </row>
    <row r="76" spans="4:22" ht="12.75">
      <c r="D76" s="121" t="s">
        <v>226</v>
      </c>
      <c r="V76" s="105" t="s">
        <v>0</v>
      </c>
    </row>
    <row r="77" spans="1:22" ht="25.5">
      <c r="A77" s="98">
        <v>35</v>
      </c>
      <c r="B77" s="99" t="s">
        <v>159</v>
      </c>
      <c r="C77" s="100" t="s">
        <v>227</v>
      </c>
      <c r="D77" s="121" t="s">
        <v>228</v>
      </c>
      <c r="E77" s="102">
        <v>7</v>
      </c>
      <c r="F77" s="101" t="s">
        <v>210</v>
      </c>
      <c r="G77" s="103">
        <v>0</v>
      </c>
      <c r="H77" s="103">
        <f>ROUND(E77*G77,2)</f>
        <v>0</v>
      </c>
      <c r="J77" s="103">
        <f>ROUND(E77*G77,2)</f>
        <v>0</v>
      </c>
      <c r="K77" s="104">
        <v>0.43819</v>
      </c>
      <c r="L77" s="104">
        <f>E77*K77</f>
        <v>3.06733</v>
      </c>
      <c r="O77" s="101">
        <v>20</v>
      </c>
      <c r="P77" s="101" t="s">
        <v>127</v>
      </c>
      <c r="V77" s="105" t="s">
        <v>50</v>
      </c>
    </row>
    <row r="78" spans="1:22" ht="12.75">
      <c r="A78" s="98">
        <v>36</v>
      </c>
      <c r="B78" s="99" t="s">
        <v>143</v>
      </c>
      <c r="C78" s="100" t="s">
        <v>229</v>
      </c>
      <c r="D78" s="121" t="s">
        <v>230</v>
      </c>
      <c r="E78" s="102">
        <v>7</v>
      </c>
      <c r="F78" s="101" t="s">
        <v>213</v>
      </c>
      <c r="G78" s="103">
        <v>0</v>
      </c>
      <c r="I78" s="103">
        <f>ROUND(E78*G78,2)</f>
        <v>0</v>
      </c>
      <c r="J78" s="103">
        <f>ROUND(E78*G78,2)</f>
        <v>0</v>
      </c>
      <c r="K78" s="104">
        <v>0.227</v>
      </c>
      <c r="L78" s="104">
        <f>E78*K78</f>
        <v>1.589</v>
      </c>
      <c r="O78" s="101">
        <v>20</v>
      </c>
      <c r="P78" s="101" t="s">
        <v>127</v>
      </c>
      <c r="V78" s="105" t="s">
        <v>43</v>
      </c>
    </row>
    <row r="79" spans="1:22" ht="12.75">
      <c r="A79" s="98">
        <v>37</v>
      </c>
      <c r="B79" s="99" t="s">
        <v>143</v>
      </c>
      <c r="C79" s="100" t="s">
        <v>231</v>
      </c>
      <c r="D79" s="121" t="s">
        <v>232</v>
      </c>
      <c r="E79" s="102">
        <v>7</v>
      </c>
      <c r="F79" s="101" t="s">
        <v>213</v>
      </c>
      <c r="G79" s="103">
        <v>0</v>
      </c>
      <c r="I79" s="103">
        <f>ROUND(E79*G79,2)</f>
        <v>0</v>
      </c>
      <c r="J79" s="103">
        <f>ROUND(E79*G79,2)</f>
        <v>0</v>
      </c>
      <c r="K79" s="104">
        <v>0.0349</v>
      </c>
      <c r="L79" s="104">
        <f>E79*K79</f>
        <v>0.24430000000000002</v>
      </c>
      <c r="O79" s="101">
        <v>20</v>
      </c>
      <c r="P79" s="101" t="s">
        <v>127</v>
      </c>
      <c r="V79" s="105" t="s">
        <v>43</v>
      </c>
    </row>
    <row r="80" spans="1:22" ht="12.75">
      <c r="A80" s="98">
        <v>38</v>
      </c>
      <c r="B80" s="99" t="s">
        <v>143</v>
      </c>
      <c r="C80" s="100" t="s">
        <v>233</v>
      </c>
      <c r="D80" s="121" t="s">
        <v>234</v>
      </c>
      <c r="E80" s="102">
        <v>14</v>
      </c>
      <c r="F80" s="101" t="s">
        <v>213</v>
      </c>
      <c r="G80" s="103">
        <v>0</v>
      </c>
      <c r="I80" s="103">
        <f>ROUND(E80*G80,2)</f>
        <v>0</v>
      </c>
      <c r="J80" s="103">
        <f>ROUND(E80*G80,2)</f>
        <v>0</v>
      </c>
      <c r="O80" s="101">
        <v>20</v>
      </c>
      <c r="P80" s="101" t="s">
        <v>127</v>
      </c>
      <c r="V80" s="105" t="s">
        <v>43</v>
      </c>
    </row>
    <row r="81" spans="1:22" ht="12.75">
      <c r="A81" s="98">
        <v>39</v>
      </c>
      <c r="B81" s="99" t="s">
        <v>235</v>
      </c>
      <c r="C81" s="100" t="s">
        <v>236</v>
      </c>
      <c r="D81" s="121" t="s">
        <v>237</v>
      </c>
      <c r="E81" s="102">
        <v>0.876</v>
      </c>
      <c r="F81" s="101" t="s">
        <v>126</v>
      </c>
      <c r="G81" s="103">
        <v>0</v>
      </c>
      <c r="H81" s="103">
        <f>ROUND(E81*G81,2)</f>
        <v>0</v>
      </c>
      <c r="J81" s="103">
        <f>ROUND(E81*G81,2)</f>
        <v>0</v>
      </c>
      <c r="M81" s="102">
        <v>2.2</v>
      </c>
      <c r="N81" s="102">
        <f>E81*M81</f>
        <v>1.9272000000000002</v>
      </c>
      <c r="O81" s="101">
        <v>20</v>
      </c>
      <c r="P81" s="101" t="s">
        <v>127</v>
      </c>
      <c r="V81" s="105" t="s">
        <v>50</v>
      </c>
    </row>
    <row r="82" spans="4:22" ht="12.75">
      <c r="D82" s="121" t="s">
        <v>238</v>
      </c>
      <c r="V82" s="105" t="s">
        <v>0</v>
      </c>
    </row>
    <row r="83" spans="1:22" ht="25.5">
      <c r="A83" s="98">
        <v>40</v>
      </c>
      <c r="B83" s="99" t="s">
        <v>159</v>
      </c>
      <c r="C83" s="100" t="s">
        <v>239</v>
      </c>
      <c r="D83" s="121" t="s">
        <v>240</v>
      </c>
      <c r="E83" s="102">
        <v>378.624</v>
      </c>
      <c r="F83" s="101" t="s">
        <v>241</v>
      </c>
      <c r="G83" s="103">
        <v>0</v>
      </c>
      <c r="H83" s="103">
        <f>ROUND(E83*G83,2)</f>
        <v>0</v>
      </c>
      <c r="J83" s="103">
        <f>ROUND(E83*G83,2)</f>
        <v>0</v>
      </c>
      <c r="O83" s="101">
        <v>20</v>
      </c>
      <c r="P83" s="101" t="s">
        <v>127</v>
      </c>
      <c r="V83" s="105" t="s">
        <v>50</v>
      </c>
    </row>
    <row r="84" spans="4:14" ht="12.75">
      <c r="D84" s="133" t="s">
        <v>242</v>
      </c>
      <c r="E84" s="134">
        <f>J84</f>
        <v>0</v>
      </c>
      <c r="H84" s="134">
        <f>SUM(H66:H83)</f>
        <v>0</v>
      </c>
      <c r="I84" s="134">
        <f>SUM(I66:I83)</f>
        <v>0</v>
      </c>
      <c r="J84" s="134">
        <f>SUM(J66:J83)</f>
        <v>0</v>
      </c>
      <c r="L84" s="135">
        <f>SUM(L66:L83)</f>
        <v>24.196417699999994</v>
      </c>
      <c r="N84" s="136">
        <f>SUM(N66:N83)</f>
        <v>1.9272000000000002</v>
      </c>
    </row>
    <row r="86" spans="4:14" ht="12.75">
      <c r="D86" s="133" t="s">
        <v>243</v>
      </c>
      <c r="E86" s="134">
        <f>J86</f>
        <v>0</v>
      </c>
      <c r="H86" s="134">
        <f>+H30+H34+H54+H64+H84</f>
        <v>0</v>
      </c>
      <c r="I86" s="134">
        <f>+I30+I34+I54+I64+I84</f>
        <v>0</v>
      </c>
      <c r="J86" s="134">
        <f>+J30+J34+J54+J64+J84</f>
        <v>0</v>
      </c>
      <c r="L86" s="135">
        <f>+L30+L34+L54+L64+L84</f>
        <v>378.62388664</v>
      </c>
      <c r="N86" s="136">
        <f>+N30+N34+N54+N64+N84</f>
        <v>1.9272000000000002</v>
      </c>
    </row>
    <row r="88" spans="4:14" ht="12.75">
      <c r="D88" s="137" t="s">
        <v>244</v>
      </c>
      <c r="E88" s="134">
        <f>J88</f>
        <v>0</v>
      </c>
      <c r="H88" s="134">
        <f>+H86</f>
        <v>0</v>
      </c>
      <c r="I88" s="134">
        <f>+I86</f>
        <v>0</v>
      </c>
      <c r="J88" s="134">
        <f>+J86</f>
        <v>0</v>
      </c>
      <c r="L88" s="135">
        <f>+L86</f>
        <v>378.62388664</v>
      </c>
      <c r="N88" s="136">
        <f>+N86</f>
        <v>1.9272000000000002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Širáň</dc:creator>
  <cp:keywords/>
  <dc:description/>
  <cp:lastModifiedBy>Oggy</cp:lastModifiedBy>
  <cp:lastPrinted>2019-10-30T07:35:58Z</cp:lastPrinted>
  <dcterms:created xsi:type="dcterms:W3CDTF">1999-04-06T07:39:42Z</dcterms:created>
  <dcterms:modified xsi:type="dcterms:W3CDTF">2019-10-30T07:58:36Z</dcterms:modified>
  <cp:category/>
  <cp:version/>
  <cp:contentType/>
  <cp:contentStatus/>
</cp:coreProperties>
</file>